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aricelaClaudiaBravo\Documents\COMISIONES DEL CONSEJO DIVISIONAL\COMISION DE POSGRADOS\Evaluación Doctorados marzo 2023\Entrega de Evaluación\Doctorado en Optimización\"/>
    </mc:Choice>
  </mc:AlternateContent>
  <xr:revisionPtr revIDLastSave="0" documentId="13_ncr:1_{2FD46EF6-CAD8-461C-91D8-672C6F72879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apítulos" sheetId="1" r:id="rId1"/>
    <sheet name="Indicadores" sheetId="2" r:id="rId2"/>
    <sheet name="Condicion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E12" i="2"/>
  <c r="L53" i="2" l="1"/>
  <c r="L52" i="2"/>
  <c r="L51" i="2"/>
  <c r="L50" i="2"/>
  <c r="L47" i="2"/>
  <c r="L46" i="2"/>
  <c r="L45" i="2"/>
  <c r="L43" i="2"/>
  <c r="L42" i="2"/>
  <c r="L40" i="2"/>
  <c r="L39" i="2"/>
  <c r="L38" i="2"/>
  <c r="L37" i="2"/>
  <c r="L36" i="2"/>
  <c r="L35" i="2"/>
  <c r="L34" i="2"/>
  <c r="L17" i="2"/>
  <c r="L16" i="2"/>
  <c r="L9" i="2"/>
  <c r="L4" i="2"/>
  <c r="L3" i="2"/>
  <c r="G6" i="2"/>
  <c r="L6" i="2" s="1"/>
  <c r="G7" i="2"/>
  <c r="L7" i="2" s="1"/>
  <c r="G8" i="2"/>
  <c r="G10" i="2"/>
  <c r="L10" i="2" s="1"/>
  <c r="G11" i="2"/>
  <c r="L11" i="2" s="1"/>
  <c r="G12" i="2"/>
  <c r="L12" i="2" s="1"/>
  <c r="G13" i="2"/>
  <c r="L13" i="2" s="1"/>
  <c r="G18" i="2"/>
  <c r="L18" i="2" s="1"/>
  <c r="G19" i="2"/>
  <c r="G20" i="2"/>
  <c r="L20" i="2" s="1"/>
  <c r="G21" i="2"/>
  <c r="L21" i="2" s="1"/>
  <c r="G22" i="2"/>
  <c r="L22" i="2" s="1"/>
  <c r="G23" i="2"/>
  <c r="L23" i="2" s="1"/>
  <c r="G24" i="2"/>
  <c r="L24" i="2" s="1"/>
  <c r="G25" i="2"/>
  <c r="L25" i="2" s="1"/>
  <c r="G26" i="2"/>
  <c r="G27" i="2"/>
  <c r="L27" i="2" s="1"/>
  <c r="G28" i="2"/>
  <c r="L28" i="2" s="1"/>
  <c r="G29" i="2"/>
  <c r="L29" i="2" s="1"/>
  <c r="G30" i="2"/>
  <c r="L30" i="2" s="1"/>
  <c r="G31" i="2"/>
  <c r="L31" i="2" s="1"/>
  <c r="G32" i="2"/>
  <c r="L32" i="2" s="1"/>
  <c r="E41" i="2"/>
  <c r="L41" i="2" s="1"/>
  <c r="E30" i="2"/>
  <c r="E26" i="2"/>
  <c r="E18" i="2"/>
  <c r="E13" i="2"/>
  <c r="E9" i="2"/>
  <c r="E4" i="2"/>
  <c r="L26" i="2" l="1"/>
  <c r="L19" i="2"/>
  <c r="G54" i="2"/>
  <c r="E49" i="2"/>
  <c r="L49" i="2" s="1"/>
  <c r="E44" i="2"/>
  <c r="L44" i="2" s="1"/>
  <c r="E33" i="2"/>
  <c r="L33" i="2" s="1"/>
  <c r="E8" i="2"/>
  <c r="L8" i="2" s="1"/>
  <c r="L54" i="2" s="1"/>
  <c r="E19" i="2"/>
  <c r="E15" i="2"/>
  <c r="L15" i="2" s="1"/>
  <c r="E2" i="1" l="1"/>
  <c r="E4" i="1"/>
  <c r="F54" i="2" l="1"/>
  <c r="E10" i="1" l="1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E11" i="1" l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<sst xmlns="http://schemas.openxmlformats.org/spreadsheetml/2006/main" count="222" uniqueCount="119">
  <si>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</si>
  <si>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</si>
  <si>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</si>
  <si>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</si>
  <si>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</si>
  <si>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</si>
  <si>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</si>
  <si>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</si>
  <si>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</si>
  <si>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</si>
  <si>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</si>
  <si>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</si>
  <si>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</si>
  <si>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Capítulo</t>
  </si>
  <si>
    <t>Texto</t>
  </si>
  <si>
    <t>Al menos el 85% de los profesores que participan en un programa de doctorado, serán de contratación de tiempo completo e indeterminado.</t>
  </si>
  <si>
    <t>El 75% de los profesores que participan en un programa de maestría será de contratación de tiempo completo e indeterminado.</t>
  </si>
  <si>
    <t>Se cumple con el número de profesores del Núcleo Básico de acuerdo a como lo establece el Plan de Estudios del Programa.</t>
  </si>
  <si>
    <t>Al menos el 80% de los profesores de tiempo completo por tiempo indeterminado tendrán la Beca de Apoyo a la Permanencia y la Beca al Reconocimiento de la Carrera Docente.</t>
  </si>
  <si>
    <t>Al menos el 50% de los profesores que participan en un programa de posgrado serán egresados de posgrados de otras instituciones, cuando se orienten a actividades de investigación.</t>
  </si>
  <si>
    <t>El 100% de los profesores dirige o codirige simultáneamente un número máximo de 4 ICRs para la maestría que está siendo evaluada.</t>
  </si>
  <si>
    <t>El 100% de los profesores dirige o codirige simultáneamente un número máximo de 3 tesis para el doctorado que está siendo evaluado.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</si>
  <si>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</si>
  <si>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</si>
  <si>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</si>
  <si>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</si>
  <si>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</si>
  <si>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</si>
  <si>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El 100% de las ICR y las tesis concluidas en el periodo de evaluación son verificadas mediante el uso de alguna herramienta para detectar el plagio.</t>
  </si>
  <si>
    <t>El 100% de las ICR y las tesis verificadas cumplen con un porcentaje de similitud máximo del 20%.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</si>
  <si>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</si>
  <si>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</si>
  <si>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</si>
  <si>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</si>
  <si>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</si>
  <si>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</si>
  <si>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</si>
  <si>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</si>
  <si>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</si>
  <si>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</si>
  <si>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</si>
  <si>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El posgrado cuenta con al menos cuatro de los siguientes mecanismos de selección, pudiendo considerar algunos no enlistados:</t>
  </si>
  <si>
    <t>El 100% de los alumnos de posgrado cuentan con un Comité Tutorial o una figura equivalente.</t>
  </si>
  <si>
    <t>Maestría</t>
  </si>
  <si>
    <t>Doctorado</t>
  </si>
  <si>
    <t>Maestría y Doctorado</t>
  </si>
  <si>
    <t>Porcentaje de profesores del Núcleo Básico que pertenecen al SNI.</t>
  </si>
  <si>
    <t>Observación</t>
  </si>
  <si>
    <t>Existen indicadores exclusivos para Maestría y Doctorado</t>
  </si>
  <si>
    <t>Ponderación de Maestría</t>
  </si>
  <si>
    <t>Ponderación Doctorado</t>
  </si>
  <si>
    <t>El 100% de los alumnos de posgrado cuentan con tutores responsables de su orientación académico/administrativa durante toda su trayectoria escolar.</t>
  </si>
  <si>
    <t>Al menos el 70% del equipo que se encuentra en los laboratorios y talleres donde se desarrollan ICR o tesis funcionan adecuadamente.</t>
  </si>
  <si>
    <t>El posgrado cuenta con software especializado vigente para el desarrollo de las ICR o Tesis.</t>
  </si>
  <si>
    <t>El posgrado cuenta con instalaciones adecuadas para el cumplimiento de sus objetivos.</t>
  </si>
  <si>
    <t>El posgrado pertenece al Sistema Nacional de Posgrados del CONACyT u otro afín.</t>
  </si>
  <si>
    <t>Al menos el 50% de los programas de estudio contemplan el uso de Tecnologías de la Información y Comunicación en el proceso de enseñanza-aprendizaje.</t>
  </si>
  <si>
    <t>El 30% de los alumnos realiza algún tipo de actividad de vinculación.</t>
  </si>
  <si>
    <t>El 50% de los profesores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</si>
  <si>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</si>
  <si>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El 50% de los alumnos egresados del posgrado participaron en un programa de movilidad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</si>
  <si>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</si>
  <si>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</si>
  <si>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</si>
  <si>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</si>
  <si>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</si>
  <si>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</si>
  <si>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No. Indicador</t>
  </si>
  <si>
    <t>ID</t>
  </si>
  <si>
    <t>Tipo</t>
  </si>
  <si>
    <t>Tipo de Posgrados</t>
  </si>
  <si>
    <t>Total</t>
  </si>
  <si>
    <t>El número de Departamentos de adscripción de los profesores participantes en el posgrado es al menos 2 en el periodo de evaluación.</t>
  </si>
  <si>
    <t>El posgrado cuenta con mecanismos de fomento institucional.</t>
  </si>
  <si>
    <t>El 30% de las Tesis o ICR están asociadas a problemas nacionales.</t>
  </si>
  <si>
    <t>Existe un indicador exclusivo para Maestría</t>
  </si>
  <si>
    <t>Tabla I.a</t>
  </si>
  <si>
    <t>Durante el período de evaluación, el número mínimo de ICR o Tesis dirigidas por cada profesor del núcleo básico es 1.</t>
  </si>
  <si>
    <t>Al menos el 60% de los profesores que participan en un programa de maestría, tendrán el grado de doctor y el resto tendrán el grado de maestría.</t>
  </si>
  <si>
    <t>El 100% de profesores que participan en un programa de doctorado tendrán el grado de doctor.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</si>
  <si>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</si>
  <si>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</si>
  <si>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100% de los profesores que participan en el posgrado imparten al menos 12 horas frente a grupo en UEAs de licenciatura en promedio en los últimos 3 años naturales.</t>
  </si>
  <si>
    <t>El número de productos de trabajo de investigación por profesor del núcleo básico será al menos de tres durante el periodo de evaluación.</t>
  </si>
  <si>
    <t>Al menos el 60% de los productos de trabajo (investigación y difusión) generados por los profesores y alumnos del posgrado están relacionados con los PRONACES durante el periodo de evaluación.</t>
  </si>
  <si>
    <t>Indicador 4.4. El 100% de los alumnos reciben al menos 9 asesorías de sus tutores por año natural.</t>
  </si>
  <si>
    <t>El comité de estudios del posgrado ha realizado la revisión o actualización de las LGAC (o su equivalente) durante los últimos 3 años naturales  y en su caso actualizó el mapa curricular.</t>
  </si>
  <si>
    <t>El 100% de los alumnos de posgrado, graduados durante el periodo de evaluación, participaron en al menos un producto de trabajo en conjunto con al menos un profesor.</t>
  </si>
  <si>
    <t>El 90% de los alumnos cumplen con un promedio mínimo de 8.0 en el nivel de estudios anterior.</t>
  </si>
  <si>
    <t>El 80% de los profesores que participan en un programa de posgrado, tendrán una formación afín a la disciplina y a los requerimientos del programa.</t>
  </si>
  <si>
    <t>Al menos el 50% de los estudiantes del programa obtienen el grado sin tomar en cuenta el tiempo (Tasa de graduación).</t>
  </si>
  <si>
    <t>Al menos el 50% de los estudiantes graduados del programa en el periodo de evaluación obtienen el grado en el tiempo establecido en el plan de estudios más 12 meses de margen.</t>
  </si>
  <si>
    <t>Al menos el 30% de las publicaciones generadas por el total del alumnado y la planta académica del posgrado es en coautoría con otras instituciones externas.</t>
  </si>
  <si>
    <t>a</t>
  </si>
  <si>
    <t>No hay ingresos reportados después de 2016</t>
  </si>
  <si>
    <t>8 de 11 tienen las dos becas</t>
  </si>
  <si>
    <t>Insatisfactorio</t>
  </si>
  <si>
    <t>7 de 11 profesores</t>
  </si>
  <si>
    <t>Satisfactorio</t>
  </si>
  <si>
    <t>1 de 2 tesis</t>
  </si>
  <si>
    <t>Cerca de cumplir</t>
  </si>
  <si>
    <t>2 de 2 tesis</t>
  </si>
  <si>
    <t>5 de 5 alumnos</t>
  </si>
  <si>
    <t>El ultimo ingreso fue en 2016</t>
  </si>
  <si>
    <t>2 deptos. (sistemas, CB)</t>
  </si>
  <si>
    <t>3 de 5 alumnos</t>
  </si>
  <si>
    <t>0 de 2 alumnos, sin embargo tal vez falta informacion</t>
  </si>
  <si>
    <t>No hay datos</t>
  </si>
  <si>
    <t>La producción de 2.5 profesores no tiene LGAC</t>
  </si>
  <si>
    <t>Rúbrica</t>
  </si>
  <si>
    <t>Valor ponderado</t>
  </si>
  <si>
    <t>4 medios</t>
  </si>
  <si>
    <t>Página 19</t>
  </si>
  <si>
    <t>Solo 2 profesores de 11</t>
  </si>
  <si>
    <t xml:space="preserve">Sesión 449 31/10/2018 trim 19 inv adec </t>
  </si>
  <si>
    <t>8 de 11</t>
  </si>
  <si>
    <t>Los posgrados deben de mostrar evidencia de dirección de tesis con participación externa al núcleo básico</t>
  </si>
  <si>
    <t>Adecuado</t>
  </si>
  <si>
    <t xml:space="preserve">El número de años transcurridos desde la última adecuación al plan de estudios no es mayor a 3 años o mayor a 5 años en el caso de modificaciones.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</si>
</sst>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/>
        <bgColor theme="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/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3" fillId="4" borderId="3" applyNumberFormat="0" applyFont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vertical="top"/>
    </xf>
    <xf numFmtId="0" fontId="0" fillId="0" borderId="3" xfId="1" applyFont="1" applyFill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5" borderId="3" xfId="1" applyFont="1" applyFill="1" applyAlignment="1">
      <alignment horizontal="center"/>
    </xf>
    <xf numFmtId="0" fontId="0" fillId="6" borderId="0" xfId="0" applyFill="1" applyAlignment="1">
      <alignment horizontal="center" vertical="top" wrapText="1"/>
    </xf>
    <xf numFmtId="2" fontId="0" fillId="0" borderId="0" xfId="0" applyNumberFormat="1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7" borderId="0" xfId="0" applyFill="1" applyAlignment="1">
      <alignment horizontal="center" vertical="top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left" vertical="center" wrapText="1"/>
    </xf>
    <xf numFmtId="2" fontId="0" fillId="7" borderId="0" xfId="0" applyNumberFormat="1" applyFill="1" applyAlignment="1">
      <alignment vertical="center"/>
    </xf>
    <xf numFmtId="0" fontId="0" fillId="7" borderId="0" xfId="0" applyFill="1" applyAlignment="1">
      <alignment horizontal="center" vertical="center" wrapText="1"/>
    </xf>
    <xf numFmtId="0" fontId="0" fillId="7" borderId="0" xfId="0" applyFill="1" applyAlignment="1">
      <alignment vertical="center"/>
    </xf>
    <xf numFmtId="2" fontId="0" fillId="7" borderId="0" xfId="0" applyNumberForma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7" borderId="0" xfId="0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7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1" fillId="3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Normal" xfId="0" builtinId="0"/>
    <cellStyle name="Notas" xfId="1" builtinId="10"/>
  </cellStyles>
  <dxfs count="35">
    <dxf>
      <alignment horizontal="general" vertical="top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2" formatCode="0.00"/>
      <alignment horizontal="general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wrapText="1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colors>
    <mruColors>
      <color rgb="FFFFCC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apitulos" displayName="Capitulos" ref="A1:F11" totalsRowShown="0" headerRowDxfId="34" dataDxfId="33">
  <autoFilter ref="A1:F11" xr:uid="{00000000-0009-0000-0100-000002000000}"/>
  <tableColumns count="6">
    <tableColumn id="1" xr3:uid="{00000000-0010-0000-0000-000001000000}" name="Id" dataDxfId="32"/>
    <tableColumn id="2" xr3:uid="{00000000-0010-0000-0000-000002000000}" name="Nombre" dataDxfId="31"/>
    <tableColumn id="3" xr3:uid="{00000000-0010-0000-0000-000003000000}" name="Objeto a medir" dataDxfId="30"/>
    <tableColumn id="4" xr3:uid="{00000000-0010-0000-0000-000004000000}" name="Ponderación" dataDxfId="29"/>
    <tableColumn id="5" xr3:uid="{00000000-0010-0000-0000-000005000000}" name="Cant. Indicadores" dataDxfId="28">
      <calculatedColumnFormula>COUNTIF(Indicadores[[#All],[Capítulo]],Capitulos[[#This Row],[Id]])</calculatedColumnFormula>
    </tableColumn>
    <tableColumn id="6" xr3:uid="{00000000-0010-0000-0000-000006000000}" name="Observación" dataDxfId="2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dicadores" displayName="Indicadores" ref="A1:M54" totalsRowCount="1" headerRowDxfId="26">
  <autoFilter ref="A1:M53" xr:uid="{00000000-0009-0000-0100-000001000000}">
    <filterColumn colId="9">
      <filters>
        <filter val="Doctorado"/>
        <filter val="Maestría y Doctorado"/>
      </filters>
    </filterColumn>
  </autoFilter>
  <tableColumns count="13">
    <tableColumn id="1" xr3:uid="{00000000-0010-0000-0100-000001000000}" name="Id" dataDxfId="16" totalsRowDxfId="12"/>
    <tableColumn id="2" xr3:uid="{00000000-0010-0000-0100-000002000000}" name="Capítulo" dataDxfId="15" totalsRowDxfId="11"/>
    <tableColumn id="3" xr3:uid="{00000000-0010-0000-0100-000003000000}" name="No. Indicador" dataDxfId="14" totalsRowDxfId="10"/>
    <tableColumn id="4" xr3:uid="{00000000-0010-0000-0100-000004000000}" name="Texto" dataDxfId="25" totalsRowDxfId="9"/>
    <tableColumn id="5" xr3:uid="{00000000-0010-0000-0100-000005000000}" name="Valor" dataDxfId="24" totalsRowDxfId="8"/>
    <tableColumn id="6" xr3:uid="{00000000-0010-0000-0100-000006000000}" name="Ponderación de Maestría" totalsRowFunction="custom" dataDxfId="23" totalsRowDxfId="7">
      <totalsRowFormula>SUM(F2:F16)</totalsRowFormula>
    </tableColumn>
    <tableColumn id="8" xr3:uid="{00000000-0010-0000-0100-000008000000}" name="Ponderación Doctorado" totalsRowFunction="custom" dataDxfId="22" totalsRowDxfId="6">
      <totalsRowFormula>SUM(G2:G53)</totalsRowFormula>
    </tableColumn>
    <tableColumn id="11" xr3:uid="{00000000-0010-0000-0100-00000B000000}" name="Maestría" dataDxfId="21" totalsRowDxfId="5"/>
    <tableColumn id="12" xr3:uid="{00000000-0010-0000-0100-00000C000000}" name="Doctorado" dataDxfId="20" totalsRowDxfId="4">
      <calculatedColumnFormula>IF(ISBLANK(#REF!),"",NOT(EXACT(#REF!,Condiciones!$B$3)))</calculatedColumnFormula>
    </tableColumn>
    <tableColumn id="7" xr3:uid="{00000000-0010-0000-0100-000007000000}" name="Tipo Posgrado" dataDxfId="19" totalsRowDxfId="3"/>
    <tableColumn id="9" xr3:uid="{00000000-0010-0000-0100-000009000000}" name="Observación" dataDxfId="18" totalsRowDxfId="2"/>
    <tableColumn id="13" xr3:uid="{94285510-6F18-400C-BF3A-79FA0317A5FF}" name="Valor ponderado" totalsRowFunction="sum" dataDxfId="17" totalsRowDxfId="1"/>
    <tableColumn id="14" xr3:uid="{10DCAF81-2E34-9840-8911-232BD47C92D6}" name="Rúbrica" totalsRow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ipo_Posgrados" displayName="Tipo_Posgrados" ref="A2:B5" totalsRowShown="0">
  <autoFilter ref="A2:B5" xr:uid="{00000000-0009-0000-0100-000003000000}"/>
  <tableColumns count="2">
    <tableColumn id="1" xr3:uid="{00000000-0010-0000-0300-000001000000}" name="ID"/>
    <tableColumn id="2" xr3:uid="{00000000-0010-0000-0300-000002000000}" name="Tipo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opLeftCell="A7" zoomScale="145" zoomScaleNormal="145" workbookViewId="0">
      <selection activeCell="E13" sqref="E13"/>
    </sheetView>
  </sheetViews>
  <sheetFormatPr baseColWidth="10" defaultRowHeight="14.4" x14ac:dyDescent="0.3"/>
  <cols>
    <col min="1" max="1" width="4.6640625" customWidth="1"/>
    <col min="2" max="2" width="32.33203125" bestFit="1" customWidth="1"/>
    <col min="3" max="3" width="40.6640625" style="1" customWidth="1"/>
    <col min="4" max="4" width="14.44140625" bestFit="1" customWidth="1"/>
    <col min="5" max="5" width="16.44140625" customWidth="1"/>
    <col min="6" max="6" width="39.44140625" bestFit="1" customWidth="1"/>
  </cols>
  <sheetData>
    <row r="1" spans="1:6" x14ac:dyDescent="0.3">
      <c r="A1" s="2" t="s">
        <v>0</v>
      </c>
      <c r="B1" s="2" t="s">
        <v>1</v>
      </c>
      <c r="C1" s="3" t="s">
        <v>12</v>
      </c>
      <c r="D1" s="2" t="s">
        <v>26</v>
      </c>
      <c r="E1" s="2" t="s">
        <v>31</v>
      </c>
      <c r="F1" s="2" t="s">
        <v>47</v>
      </c>
    </row>
    <row r="2" spans="1:6" ht="28.8" x14ac:dyDescent="0.3">
      <c r="A2" s="2">
        <v>1</v>
      </c>
      <c r="B2" s="2" t="s">
        <v>2</v>
      </c>
      <c r="C2" s="3" t="s">
        <v>34</v>
      </c>
      <c r="D2" s="4">
        <v>22</v>
      </c>
      <c r="E2" s="4">
        <f>COUNTIF(Indicadores[[#All],[Capítulo]],Capitulos[[#This Row],[Id]])</f>
        <v>15</v>
      </c>
      <c r="F2" s="3" t="s">
        <v>48</v>
      </c>
    </row>
    <row r="3" spans="1:6" x14ac:dyDescent="0.3">
      <c r="A3" s="2">
        <v>2</v>
      </c>
      <c r="B3" s="2" t="s">
        <v>3</v>
      </c>
      <c r="C3" s="3" t="s">
        <v>30</v>
      </c>
      <c r="D3" s="4">
        <v>5</v>
      </c>
      <c r="E3" s="4">
        <f>COUNTIF(Indicadores[[#All],[Capítulo]],Capitulos[[#This Row],[Id]])</f>
        <v>1</v>
      </c>
      <c r="F3" s="2"/>
    </row>
    <row r="4" spans="1:6" ht="28.8" x14ac:dyDescent="0.3">
      <c r="A4" s="2">
        <v>3</v>
      </c>
      <c r="B4" s="2" t="s">
        <v>4</v>
      </c>
      <c r="C4" s="3" t="s">
        <v>32</v>
      </c>
      <c r="D4" s="4">
        <v>15</v>
      </c>
      <c r="E4" s="4">
        <f>COUNTIF(Indicadores[[#All],[Capítulo]],Capitulos[[#This Row],[Id]])</f>
        <v>8</v>
      </c>
      <c r="F4" s="2"/>
    </row>
    <row r="5" spans="1:6" ht="28.8" x14ac:dyDescent="0.3">
      <c r="A5" s="2">
        <v>4</v>
      </c>
      <c r="B5" s="2" t="s">
        <v>5</v>
      </c>
      <c r="C5" s="3" t="s">
        <v>33</v>
      </c>
      <c r="D5" s="4">
        <v>15</v>
      </c>
      <c r="E5" s="4">
        <f>COUNTIF(Indicadores[[#All],[Capítulo]],Capitulos[[#This Row],[Id]])</f>
        <v>8</v>
      </c>
      <c r="F5" s="2"/>
    </row>
    <row r="6" spans="1:6" x14ac:dyDescent="0.3">
      <c r="A6" s="2">
        <v>5</v>
      </c>
      <c r="B6" s="2" t="s">
        <v>6</v>
      </c>
      <c r="C6" s="3" t="s">
        <v>35</v>
      </c>
      <c r="D6" s="4">
        <v>5</v>
      </c>
      <c r="E6" s="4">
        <f>COUNTIF(Indicadores[[#All],[Capítulo]],Capitulos[[#This Row],[Id]])</f>
        <v>3</v>
      </c>
      <c r="F6" s="2"/>
    </row>
    <row r="7" spans="1:6" ht="28.8" x14ac:dyDescent="0.3">
      <c r="A7" s="2">
        <v>6</v>
      </c>
      <c r="B7" s="2" t="s">
        <v>7</v>
      </c>
      <c r="C7" s="3" t="s">
        <v>36</v>
      </c>
      <c r="D7" s="4">
        <v>8</v>
      </c>
      <c r="E7" s="4">
        <f>COUNTIF(Indicadores[[#All],[Capítulo]],Capitulos[[#This Row],[Id]])</f>
        <v>3</v>
      </c>
      <c r="F7" s="2"/>
    </row>
    <row r="8" spans="1:6" x14ac:dyDescent="0.3">
      <c r="A8" s="2">
        <v>7</v>
      </c>
      <c r="B8" s="2" t="s">
        <v>8</v>
      </c>
      <c r="C8" s="3" t="s">
        <v>37</v>
      </c>
      <c r="D8" s="4">
        <v>10</v>
      </c>
      <c r="E8" s="4">
        <f>COUNTIF(Indicadores[[#All],[Capítulo]],Capitulos[[#This Row],[Id]])</f>
        <v>2</v>
      </c>
      <c r="F8" s="2"/>
    </row>
    <row r="9" spans="1:6" ht="28.8" x14ac:dyDescent="0.3">
      <c r="A9" s="2">
        <v>8</v>
      </c>
      <c r="B9" s="2" t="s">
        <v>9</v>
      </c>
      <c r="C9" s="3" t="s">
        <v>38</v>
      </c>
      <c r="D9" s="4">
        <v>5</v>
      </c>
      <c r="E9" s="4">
        <f>COUNTIF(Indicadores[[#All],[Capítulo]],Capitulos[[#This Row],[Id]])</f>
        <v>1</v>
      </c>
      <c r="F9" s="2"/>
    </row>
    <row r="10" spans="1:6" x14ac:dyDescent="0.3">
      <c r="A10" s="2">
        <v>9</v>
      </c>
      <c r="B10" s="2" t="s">
        <v>10</v>
      </c>
      <c r="C10" s="3" t="s">
        <v>39</v>
      </c>
      <c r="D10" s="4">
        <v>10</v>
      </c>
      <c r="E10" s="4">
        <f>COUNTIF(Indicadores[[#All],[Capítulo]],Capitulos[[#This Row],[Id]])</f>
        <v>7</v>
      </c>
      <c r="F10" s="2" t="s">
        <v>75</v>
      </c>
    </row>
    <row r="11" spans="1:6" x14ac:dyDescent="0.3">
      <c r="A11" s="2">
        <v>10</v>
      </c>
      <c r="B11" s="2" t="s">
        <v>11</v>
      </c>
      <c r="C11" s="3" t="s">
        <v>40</v>
      </c>
      <c r="D11" s="4">
        <v>5</v>
      </c>
      <c r="E11" s="4">
        <f>COUNTIF(Indicadores[[#All],[Capítulo]],Capitulos[[#This Row],[Id]])</f>
        <v>4</v>
      </c>
      <c r="F11" s="2"/>
    </row>
    <row r="13" spans="1:6" x14ac:dyDescent="0.3">
      <c r="C13" s="8" t="s">
        <v>71</v>
      </c>
      <c r="D13" s="7">
        <f>SUM(Capitulos[Ponderación])</f>
        <v>100</v>
      </c>
      <c r="E13" s="7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8"/>
  <sheetViews>
    <sheetView tabSelected="1" zoomScale="93" zoomScaleNormal="93" workbookViewId="0">
      <pane xSplit="4" ySplit="2" topLeftCell="E47" activePane="bottomRight" state="frozen"/>
      <selection pane="topRight" activeCell="E1" sqref="E1"/>
      <selection pane="bottomLeft" activeCell="A3" sqref="A3"/>
      <selection pane="bottomRight" activeCell="M53" sqref="M53"/>
    </sheetView>
  </sheetViews>
  <sheetFormatPr baseColWidth="10" defaultRowHeight="14.4" x14ac:dyDescent="0.3"/>
  <cols>
    <col min="1" max="1" width="4.33203125" style="4" customWidth="1"/>
    <col min="2" max="2" width="4.109375" style="4" customWidth="1"/>
    <col min="3" max="3" width="4.44140625" style="4" customWidth="1"/>
    <col min="4" max="4" width="64.109375" style="3" customWidth="1"/>
    <col min="5" max="5" width="8.109375" style="5" customWidth="1"/>
    <col min="6" max="6" width="10" style="5" hidden="1" customWidth="1"/>
    <col min="7" max="7" width="11.88671875" style="5" customWidth="1"/>
    <col min="8" max="8" width="14.6640625" style="5" hidden="1" customWidth="1"/>
    <col min="9" max="9" width="3" style="5" hidden="1" customWidth="1"/>
    <col min="10" max="10" width="13.6640625" style="6" customWidth="1"/>
    <col min="11" max="11" width="17.109375" customWidth="1"/>
    <col min="12" max="12" width="11.44140625" style="11"/>
    <col min="13" max="13" width="15.33203125" customWidth="1"/>
  </cols>
  <sheetData>
    <row r="1" spans="1:13" s="6" customFormat="1" ht="86.4" x14ac:dyDescent="0.3">
      <c r="A1" s="6" t="s">
        <v>0</v>
      </c>
      <c r="B1" s="6" t="s">
        <v>13</v>
      </c>
      <c r="C1" s="6" t="s">
        <v>67</v>
      </c>
      <c r="D1" s="16" t="s">
        <v>14</v>
      </c>
      <c r="E1" s="16" t="s">
        <v>25</v>
      </c>
      <c r="F1" s="16" t="s">
        <v>49</v>
      </c>
      <c r="G1" s="16" t="s">
        <v>50</v>
      </c>
      <c r="H1" s="6" t="s">
        <v>43</v>
      </c>
      <c r="I1" s="6" t="s">
        <v>44</v>
      </c>
      <c r="J1" s="16" t="s">
        <v>66</v>
      </c>
      <c r="K1" s="16" t="s">
        <v>47</v>
      </c>
      <c r="L1" s="16" t="s">
        <v>110</v>
      </c>
      <c r="M1" s="16" t="s">
        <v>109</v>
      </c>
    </row>
    <row r="2" spans="1:13" ht="28.8" hidden="1" x14ac:dyDescent="0.3">
      <c r="A2" s="16">
        <v>1</v>
      </c>
      <c r="B2" s="16">
        <v>1</v>
      </c>
      <c r="C2" s="16">
        <v>1</v>
      </c>
      <c r="D2" s="3" t="s">
        <v>78</v>
      </c>
      <c r="F2" s="5">
        <v>8</v>
      </c>
      <c r="G2" s="5">
        <v>0</v>
      </c>
      <c r="H2" s="5" t="e">
        <f>IF(ISBLANK(#REF!),"",NOT(EXACT(#REF!,Condiciones!$B$4)))</f>
        <v>#REF!</v>
      </c>
      <c r="I2" s="5" t="e">
        <f>IF(ISBLANK(#REF!),"",NOT(EXACT(#REF!,Condiciones!$B$3)))</f>
        <v>#REF!</v>
      </c>
      <c r="J2" s="14" t="s">
        <v>43</v>
      </c>
      <c r="K2" s="5" t="s">
        <v>76</v>
      </c>
      <c r="L2" s="11" t="s">
        <v>93</v>
      </c>
    </row>
    <row r="3" spans="1:13" ht="28.8" x14ac:dyDescent="0.3">
      <c r="A3" s="16">
        <v>2</v>
      </c>
      <c r="B3" s="16">
        <v>1</v>
      </c>
      <c r="C3" s="16">
        <v>2</v>
      </c>
      <c r="D3" s="17" t="s">
        <v>79</v>
      </c>
      <c r="E3" s="18">
        <v>100</v>
      </c>
      <c r="F3" s="19"/>
      <c r="G3" s="20">
        <v>8</v>
      </c>
      <c r="H3" s="5" t="e">
        <f>IF(ISBLANK(#REF!),"",NOT(EXACT(#REF!,Condiciones!$B$4)))</f>
        <v>#REF!</v>
      </c>
      <c r="I3" s="5" t="e">
        <f>IF(ISBLANK(#REF!),"",NOT(EXACT(#REF!,Condiciones!$B$3)))</f>
        <v>#REF!</v>
      </c>
      <c r="J3" s="16" t="s">
        <v>44</v>
      </c>
      <c r="K3" s="29" t="s">
        <v>76</v>
      </c>
      <c r="L3" s="21">
        <f>(Indicadores[[#This Row],[Valor]]*Indicadores[[#This Row],[Ponderación Doctorado]])/1000</f>
        <v>0.8</v>
      </c>
      <c r="M3" s="19" t="s">
        <v>98</v>
      </c>
    </row>
    <row r="4" spans="1:13" ht="28.8" x14ac:dyDescent="0.3">
      <c r="A4" s="16">
        <v>3</v>
      </c>
      <c r="B4" s="16">
        <v>1</v>
      </c>
      <c r="C4" s="16">
        <v>3</v>
      </c>
      <c r="D4" s="17" t="s">
        <v>15</v>
      </c>
      <c r="E4" s="18">
        <f>12/13*100</f>
        <v>92.307692307692307</v>
      </c>
      <c r="F4" s="19"/>
      <c r="G4" s="20">
        <v>8</v>
      </c>
      <c r="H4" s="5" t="e">
        <f>IF(ISBLANK(#REF!),"",NOT(EXACT(#REF!,Condiciones!$B$4)))</f>
        <v>#REF!</v>
      </c>
      <c r="I4" s="5" t="e">
        <f>IF(ISBLANK(#REF!),"",NOT(EXACT(#REF!,Condiciones!$B$3)))</f>
        <v>#REF!</v>
      </c>
      <c r="J4" s="16" t="s">
        <v>44</v>
      </c>
      <c r="K4" s="29"/>
      <c r="L4" s="21">
        <f>(Indicadores[[#This Row],[Valor]]*Indicadores[[#This Row],[Ponderación Doctorado]])/1000</f>
        <v>0.7384615384615385</v>
      </c>
      <c r="M4" s="19" t="s">
        <v>98</v>
      </c>
    </row>
    <row r="5" spans="1:13" ht="28.8" hidden="1" x14ac:dyDescent="0.3">
      <c r="A5" s="16">
        <v>4</v>
      </c>
      <c r="B5" s="16">
        <v>1</v>
      </c>
      <c r="C5" s="16">
        <v>4</v>
      </c>
      <c r="D5" s="3" t="s">
        <v>16</v>
      </c>
      <c r="F5" s="5">
        <v>8</v>
      </c>
      <c r="G5" s="5">
        <v>0</v>
      </c>
      <c r="H5" s="5" t="e">
        <f>IF(ISBLANK(#REF!),"",NOT(EXACT(#REF!,Condiciones!$B$4)))</f>
        <v>#REF!</v>
      </c>
      <c r="I5" s="5" t="e">
        <f>IF(ISBLANK(#REF!),"",NOT(EXACT(#REF!,Condiciones!$B$3)))</f>
        <v>#REF!</v>
      </c>
      <c r="J5" s="14" t="s">
        <v>43</v>
      </c>
      <c r="K5" s="5"/>
      <c r="L5" s="12"/>
    </row>
    <row r="6" spans="1:13" ht="28.8" x14ac:dyDescent="0.3">
      <c r="A6" s="16">
        <v>5</v>
      </c>
      <c r="B6" s="16">
        <v>1</v>
      </c>
      <c r="C6" s="16">
        <v>5</v>
      </c>
      <c r="D6" s="17" t="s">
        <v>17</v>
      </c>
      <c r="E6" s="18">
        <v>91.66</v>
      </c>
      <c r="F6" s="19">
        <v>9</v>
      </c>
      <c r="G6" s="20">
        <f>F6</f>
        <v>9</v>
      </c>
      <c r="H6" s="5" t="e">
        <f>IF(ISBLANK(#REF!),"",NOT(EXACT(#REF!,Condiciones!$B$4)))</f>
        <v>#REF!</v>
      </c>
      <c r="I6" s="5" t="e">
        <f>IF(ISBLANK(#REF!),"",NOT(EXACT(#REF!,Condiciones!$B$3)))</f>
        <v>#REF!</v>
      </c>
      <c r="J6" s="16" t="s">
        <v>45</v>
      </c>
      <c r="K6" s="29"/>
      <c r="L6" s="21">
        <f>(Indicadores[[#This Row],[Valor]]*Indicadores[[#This Row],[Ponderación Doctorado]])/1000</f>
        <v>0.8249399999999999</v>
      </c>
      <c r="M6" s="19" t="s">
        <v>98</v>
      </c>
    </row>
    <row r="7" spans="1:13" ht="43.2" x14ac:dyDescent="0.3">
      <c r="A7" s="16">
        <v>6</v>
      </c>
      <c r="B7" s="16">
        <v>1</v>
      </c>
      <c r="C7" s="16">
        <v>6</v>
      </c>
      <c r="D7" s="17" t="s">
        <v>18</v>
      </c>
      <c r="E7" s="18">
        <v>73</v>
      </c>
      <c r="F7" s="19">
        <v>8</v>
      </c>
      <c r="G7" s="20">
        <f t="shared" ref="G7:G13" si="0">F7</f>
        <v>8</v>
      </c>
      <c r="H7" s="5" t="e">
        <f>IF(ISBLANK(#REF!),"",NOT(EXACT(#REF!,Condiciones!$B$4)))</f>
        <v>#REF!</v>
      </c>
      <c r="I7" s="5" t="e">
        <f>IF(ISBLANK(#REF!),"",NOT(EXACT(#REF!,Condiciones!$B$3)))</f>
        <v>#REF!</v>
      </c>
      <c r="J7" s="16" t="s">
        <v>45</v>
      </c>
      <c r="K7" s="29" t="s">
        <v>95</v>
      </c>
      <c r="L7" s="21">
        <f>(Indicadores[[#This Row],[Valor]]*Indicadores[[#This Row],[Ponderación Doctorado]])/1000</f>
        <v>0.58399999999999996</v>
      </c>
      <c r="M7" s="27" t="s">
        <v>96</v>
      </c>
    </row>
    <row r="8" spans="1:13" ht="43.2" x14ac:dyDescent="0.3">
      <c r="A8" s="16">
        <v>7</v>
      </c>
      <c r="B8" s="16">
        <v>1</v>
      </c>
      <c r="C8" s="16">
        <v>7</v>
      </c>
      <c r="D8" s="17" t="s">
        <v>19</v>
      </c>
      <c r="E8" s="18">
        <f>100*11/13</f>
        <v>84.615384615384613</v>
      </c>
      <c r="F8" s="19">
        <v>8</v>
      </c>
      <c r="G8" s="20">
        <f t="shared" si="0"/>
        <v>8</v>
      </c>
      <c r="H8" s="5" t="e">
        <f>IF(ISBLANK(#REF!),"",NOT(EXACT(#REF!,Condiciones!$B$4)))</f>
        <v>#REF!</v>
      </c>
      <c r="I8" s="5" t="e">
        <f>IF(ISBLANK(#REF!),"",NOT(EXACT(#REF!,Condiciones!$B$3)))</f>
        <v>#REF!</v>
      </c>
      <c r="J8" s="16" t="s">
        <v>45</v>
      </c>
      <c r="K8" s="29"/>
      <c r="L8" s="21">
        <f>(Indicadores[[#This Row],[Valor]]*Indicadores[[#This Row],[Ponderación Doctorado]])/1000</f>
        <v>0.67692307692307696</v>
      </c>
      <c r="M8" s="19" t="s">
        <v>98</v>
      </c>
    </row>
    <row r="9" spans="1:13" ht="43.2" x14ac:dyDescent="0.3">
      <c r="A9" s="16">
        <v>8</v>
      </c>
      <c r="B9" s="16">
        <v>1</v>
      </c>
      <c r="C9" s="16">
        <v>8</v>
      </c>
      <c r="D9" s="17" t="s">
        <v>89</v>
      </c>
      <c r="E9" s="18">
        <f>13/13*100</f>
        <v>100</v>
      </c>
      <c r="F9" s="19">
        <v>8</v>
      </c>
      <c r="G9" s="20">
        <v>8</v>
      </c>
      <c r="H9" s="5" t="e">
        <f>IF(ISBLANK(#REF!),"",NOT(EXACT(#REF!,Condiciones!$B$4)))</f>
        <v>#REF!</v>
      </c>
      <c r="I9" s="5" t="e">
        <f>IF(ISBLANK(#REF!),"",NOT(EXACT(#REF!,Condiciones!$B$3)))</f>
        <v>#REF!</v>
      </c>
      <c r="J9" s="16" t="s">
        <v>45</v>
      </c>
      <c r="K9" s="29"/>
      <c r="L9" s="21">
        <f>(Indicadores[[#This Row],[Valor]]*Indicadores[[#This Row],[Ponderación Doctorado]])/1000</f>
        <v>0.8</v>
      </c>
      <c r="M9" s="19" t="s">
        <v>98</v>
      </c>
    </row>
    <row r="10" spans="1:13" ht="28.8" x14ac:dyDescent="0.3">
      <c r="A10" s="16">
        <v>9</v>
      </c>
      <c r="B10" s="16">
        <v>1</v>
      </c>
      <c r="C10" s="16">
        <v>9</v>
      </c>
      <c r="D10" s="17" t="s">
        <v>46</v>
      </c>
      <c r="E10" s="18">
        <f>100*0.363636363636364</f>
        <v>36.363636363636395</v>
      </c>
      <c r="F10" s="19">
        <v>9</v>
      </c>
      <c r="G10" s="20">
        <f t="shared" si="0"/>
        <v>9</v>
      </c>
      <c r="H10" s="5" t="e">
        <f>IF(ISBLANK(#REF!),"",NOT(EXACT(#REF!,Condiciones!$B$4)))</f>
        <v>#REF!</v>
      </c>
      <c r="I10" s="5" t="e">
        <f>IF(ISBLANK(#REF!),"",NOT(EXACT(#REF!,Condiciones!$B$3)))</f>
        <v>#REF!</v>
      </c>
      <c r="J10" s="16" t="s">
        <v>45</v>
      </c>
      <c r="K10" s="29"/>
      <c r="L10" s="21">
        <f>(Indicadores[[#This Row],[Valor]]*Indicadores[[#This Row],[Ponderación Doctorado]])/1000</f>
        <v>0.32727272727272755</v>
      </c>
      <c r="M10" s="32" t="s">
        <v>96</v>
      </c>
    </row>
    <row r="11" spans="1:13" ht="57.6" x14ac:dyDescent="0.3">
      <c r="A11" s="16">
        <v>10</v>
      </c>
      <c r="B11" s="16">
        <v>1</v>
      </c>
      <c r="C11" s="16">
        <v>10</v>
      </c>
      <c r="D11" s="17" t="s">
        <v>80</v>
      </c>
      <c r="E11" s="18">
        <v>63.63</v>
      </c>
      <c r="F11" s="19">
        <v>9</v>
      </c>
      <c r="G11" s="20">
        <f t="shared" si="0"/>
        <v>9</v>
      </c>
      <c r="H11" s="5" t="e">
        <f>IF(ISBLANK(#REF!),"",NOT(EXACT(#REF!,Condiciones!$B$4)))</f>
        <v>#REF!</v>
      </c>
      <c r="I11" s="5" t="e">
        <f>IF(ISBLANK(#REF!),"",NOT(EXACT(#REF!,Condiciones!$B$3)))</f>
        <v>#REF!</v>
      </c>
      <c r="J11" s="16" t="s">
        <v>45</v>
      </c>
      <c r="K11" s="29" t="s">
        <v>97</v>
      </c>
      <c r="L11" s="21">
        <f>(Indicadores[[#This Row],[Valor]]*Indicadores[[#This Row],[Ponderación Doctorado]])/1000</f>
        <v>0.57267000000000012</v>
      </c>
      <c r="M11" s="19" t="s">
        <v>98</v>
      </c>
    </row>
    <row r="12" spans="1:13" ht="28.8" x14ac:dyDescent="0.3">
      <c r="A12" s="16">
        <v>11</v>
      </c>
      <c r="B12" s="16">
        <v>1</v>
      </c>
      <c r="C12" s="16">
        <v>11</v>
      </c>
      <c r="D12" s="17" t="s">
        <v>81</v>
      </c>
      <c r="E12" s="18">
        <f>100*13/13</f>
        <v>100</v>
      </c>
      <c r="F12" s="19">
        <v>9</v>
      </c>
      <c r="G12" s="20">
        <f t="shared" si="0"/>
        <v>9</v>
      </c>
      <c r="H12" s="5" t="e">
        <f>IF(ISBLANK(#REF!),"",NOT(EXACT(#REF!,Condiciones!$B$4)))</f>
        <v>#REF!</v>
      </c>
      <c r="I12" s="5" t="e">
        <f>IF(ISBLANK(#REF!),"",NOT(EXACT(#REF!,Condiciones!$B$3)))</f>
        <v>#REF!</v>
      </c>
      <c r="J12" s="16" t="s">
        <v>45</v>
      </c>
      <c r="K12" s="29"/>
      <c r="L12" s="21">
        <f>(Indicadores[[#This Row],[Valor]]*Indicadores[[#This Row],[Ponderación Doctorado]])/1000</f>
        <v>0.9</v>
      </c>
      <c r="M12" s="19" t="s">
        <v>98</v>
      </c>
    </row>
    <row r="13" spans="1:13" ht="43.2" x14ac:dyDescent="0.3">
      <c r="A13" s="16">
        <v>12</v>
      </c>
      <c r="B13" s="16">
        <v>1</v>
      </c>
      <c r="C13" s="16">
        <v>12</v>
      </c>
      <c r="D13" s="17" t="s">
        <v>82</v>
      </c>
      <c r="E13" s="18">
        <f>13/13*100</f>
        <v>100</v>
      </c>
      <c r="F13" s="19">
        <v>9</v>
      </c>
      <c r="G13" s="20">
        <f t="shared" si="0"/>
        <v>9</v>
      </c>
      <c r="H13" s="5" t="e">
        <f>IF(ISBLANK(#REF!),"",NOT(EXACT(#REF!,Condiciones!$B$4)))</f>
        <v>#REF!</v>
      </c>
      <c r="I13" s="5" t="e">
        <f>IF(ISBLANK(#REF!),"",NOT(EXACT(#REF!,Condiciones!$B$3)))</f>
        <v>#REF!</v>
      </c>
      <c r="J13" s="16" t="s">
        <v>45</v>
      </c>
      <c r="K13" s="29"/>
      <c r="L13" s="21">
        <f>(Indicadores[[#This Row],[Valor]]*Indicadores[[#This Row],[Ponderación Doctorado]])/1000</f>
        <v>0.9</v>
      </c>
      <c r="M13" s="19" t="s">
        <v>98</v>
      </c>
    </row>
    <row r="14" spans="1:13" ht="28.8" hidden="1" x14ac:dyDescent="0.3">
      <c r="A14" s="16">
        <v>13</v>
      </c>
      <c r="B14" s="16">
        <v>1</v>
      </c>
      <c r="C14" s="16">
        <v>13</v>
      </c>
      <c r="D14" s="3" t="s">
        <v>20</v>
      </c>
      <c r="F14" s="5">
        <v>6</v>
      </c>
      <c r="G14" s="5">
        <v>0</v>
      </c>
      <c r="H14" s="5" t="e">
        <f>IF(ISBLANK(#REF!),"",NOT(EXACT(#REF!,Condiciones!$B$4)))</f>
        <v>#REF!</v>
      </c>
      <c r="I14" s="5" t="e">
        <f>IF(ISBLANK(#REF!),"",NOT(EXACT(#REF!,Condiciones!$B$3)))</f>
        <v>#REF!</v>
      </c>
      <c r="J14" s="3" t="s">
        <v>43</v>
      </c>
      <c r="K14" s="5"/>
      <c r="L14" s="12"/>
    </row>
    <row r="15" spans="1:13" ht="28.8" x14ac:dyDescent="0.3">
      <c r="A15" s="16">
        <v>14</v>
      </c>
      <c r="B15" s="16">
        <v>1</v>
      </c>
      <c r="C15" s="16">
        <v>14</v>
      </c>
      <c r="D15" s="17" t="s">
        <v>21</v>
      </c>
      <c r="E15" s="18">
        <f>(13/13)*100</f>
        <v>100</v>
      </c>
      <c r="F15" s="19">
        <v>0</v>
      </c>
      <c r="G15" s="20">
        <v>6</v>
      </c>
      <c r="H15" s="5" t="e">
        <f>IF(ISBLANK(#REF!),"",NOT(EXACT(#REF!,Condiciones!$B$4)))</f>
        <v>#REF!</v>
      </c>
      <c r="I15" s="5" t="e">
        <f>IF(ISBLANK(#REF!),"",NOT(EXACT(#REF!,Condiciones!$B$3)))</f>
        <v>#REF!</v>
      </c>
      <c r="J15" s="16" t="s">
        <v>44</v>
      </c>
      <c r="K15" s="29"/>
      <c r="L15" s="21">
        <f>(Indicadores[[#This Row],[Valor]]*Indicadores[[#This Row],[Ponderación Doctorado]])/1000</f>
        <v>0.6</v>
      </c>
      <c r="M15" s="19" t="s">
        <v>98</v>
      </c>
    </row>
    <row r="16" spans="1:13" ht="28.8" x14ac:dyDescent="0.3">
      <c r="A16" s="26">
        <v>15</v>
      </c>
      <c r="B16" s="26">
        <v>1</v>
      </c>
      <c r="C16" s="26">
        <v>15</v>
      </c>
      <c r="D16" s="24" t="s">
        <v>116</v>
      </c>
      <c r="E16" s="25">
        <v>0</v>
      </c>
      <c r="F16" s="19">
        <v>9</v>
      </c>
      <c r="G16" s="23">
        <v>9</v>
      </c>
      <c r="H16" s="5" t="e">
        <f>IF(ISBLANK(#REF!),"",NOT(EXACT(#REF!,Condiciones!$B$4)))</f>
        <v>#REF!</v>
      </c>
      <c r="I16" s="5" t="e">
        <f>IF(ISBLANK(#REF!),"",NOT(EXACT(#REF!,Condiciones!$B$3)))</f>
        <v>#REF!</v>
      </c>
      <c r="J16" s="26" t="s">
        <v>45</v>
      </c>
      <c r="K16" s="30" t="s">
        <v>99</v>
      </c>
      <c r="L16" s="28">
        <f>(Indicadores[[#This Row],[Valor]]*Indicadores[[#This Row],[Ponderación Doctorado]])/1000</f>
        <v>0</v>
      </c>
      <c r="M16" s="27" t="s">
        <v>96</v>
      </c>
    </row>
    <row r="17" spans="1:13" ht="28.8" x14ac:dyDescent="0.3">
      <c r="A17" s="16">
        <v>16</v>
      </c>
      <c r="B17" s="16">
        <v>2</v>
      </c>
      <c r="C17" s="16">
        <v>1</v>
      </c>
      <c r="D17" s="17" t="s">
        <v>22</v>
      </c>
      <c r="E17" s="18">
        <v>0</v>
      </c>
      <c r="F17" s="19">
        <v>100</v>
      </c>
      <c r="G17" s="20">
        <v>100</v>
      </c>
      <c r="H17" s="5" t="e">
        <f>IF(ISBLANK(#REF!),"",NOT(EXACT(#REF!,Condiciones!$B$4)))</f>
        <v>#REF!</v>
      </c>
      <c r="I17" s="5" t="e">
        <f>IF(ISBLANK(#REF!),"",NOT(EXACT(#REF!,Condiciones!$B$3)))</f>
        <v>#REF!</v>
      </c>
      <c r="J17" s="16" t="s">
        <v>45</v>
      </c>
      <c r="K17" s="29"/>
      <c r="L17" s="21">
        <f>(Indicadores[[#This Row],[Valor]]*Indicadores[[#This Row],[Ponderación Doctorado]])/1000</f>
        <v>0</v>
      </c>
      <c r="M17" s="19" t="s">
        <v>98</v>
      </c>
    </row>
    <row r="18" spans="1:13" ht="50.4" x14ac:dyDescent="0.3">
      <c r="A18" s="16">
        <v>17</v>
      </c>
      <c r="B18" s="16">
        <v>3</v>
      </c>
      <c r="C18" s="16">
        <v>1</v>
      </c>
      <c r="D18" s="17" t="s">
        <v>23</v>
      </c>
      <c r="E18" s="18">
        <f>(98-27)/98*100</f>
        <v>72.448979591836732</v>
      </c>
      <c r="F18" s="19">
        <v>13</v>
      </c>
      <c r="G18" s="20">
        <f>F18</f>
        <v>13</v>
      </c>
      <c r="H18" s="5" t="e">
        <f>IF(ISBLANK(#REF!),"",NOT(EXACT(#REF!,Condiciones!$B$4)))</f>
        <v>#REF!</v>
      </c>
      <c r="I18" s="5" t="e">
        <f>IF(ISBLANK(#REF!),"",NOT(EXACT(#REF!,Condiciones!$B$3)))</f>
        <v>#REF!</v>
      </c>
      <c r="J18" s="16" t="s">
        <v>45</v>
      </c>
      <c r="K18" s="31" t="s">
        <v>108</v>
      </c>
      <c r="L18" s="21">
        <f>(Indicadores[[#This Row],[Valor]]*Indicadores[[#This Row],[Ponderación Doctorado]])/1000</f>
        <v>0.94183673469387752</v>
      </c>
      <c r="M18" s="19" t="s">
        <v>98</v>
      </c>
    </row>
    <row r="19" spans="1:13" ht="28.8" x14ac:dyDescent="0.3">
      <c r="A19" s="16">
        <v>18</v>
      </c>
      <c r="B19" s="16">
        <v>3</v>
      </c>
      <c r="C19" s="16">
        <v>2</v>
      </c>
      <c r="D19" s="17" t="s">
        <v>83</v>
      </c>
      <c r="E19" s="18">
        <f>(10/11)*100</f>
        <v>90.909090909090907</v>
      </c>
      <c r="F19" s="19">
        <v>13</v>
      </c>
      <c r="G19" s="20">
        <f t="shared" ref="G19:G21" si="1">F19</f>
        <v>13</v>
      </c>
      <c r="H19" s="5" t="e">
        <f>IF(ISBLANK(#REF!),"",NOT(EXACT(#REF!,Condiciones!$B$4)))</f>
        <v>#REF!</v>
      </c>
      <c r="I19" s="5" t="e">
        <f>IF(ISBLANK(#REF!),"",NOT(EXACT(#REF!,Condiciones!$B$3)))</f>
        <v>#REF!</v>
      </c>
      <c r="J19" s="16" t="s">
        <v>45</v>
      </c>
      <c r="K19" s="29"/>
      <c r="L19" s="21">
        <f>(Indicadores[[#This Row],[Valor]]*Indicadores[[#This Row],[Ponderación Doctorado]])/1000</f>
        <v>1.1818181818181817</v>
      </c>
      <c r="M19" s="27" t="s">
        <v>96</v>
      </c>
    </row>
    <row r="20" spans="1:13" ht="43.2" x14ac:dyDescent="0.3">
      <c r="A20" s="16">
        <v>19</v>
      </c>
      <c r="B20" s="16">
        <v>3</v>
      </c>
      <c r="C20" s="16">
        <v>3</v>
      </c>
      <c r="D20" s="17" t="s">
        <v>24</v>
      </c>
      <c r="E20" s="18">
        <v>79</v>
      </c>
      <c r="F20" s="19">
        <v>9</v>
      </c>
      <c r="G20" s="20">
        <f t="shared" si="1"/>
        <v>9</v>
      </c>
      <c r="H20" s="5" t="e">
        <f>IF(ISBLANK(#REF!),"",NOT(EXACT(#REF!,Condiciones!$B$4)))</f>
        <v>#REF!</v>
      </c>
      <c r="I20" s="5" t="e">
        <f>IF(ISBLANK(#REF!),"",NOT(EXACT(#REF!,Condiciones!$B$3)))</f>
        <v>#REF!</v>
      </c>
      <c r="J20" s="16" t="s">
        <v>45</v>
      </c>
      <c r="K20" s="29" t="s">
        <v>100</v>
      </c>
      <c r="L20" s="21">
        <f>(Indicadores[[#This Row],[Valor]]*Indicadores[[#This Row],[Ponderación Doctorado]])/1000</f>
        <v>0.71099999999999997</v>
      </c>
      <c r="M20" s="27" t="s">
        <v>96</v>
      </c>
    </row>
    <row r="21" spans="1:13" ht="43.2" x14ac:dyDescent="0.3">
      <c r="A21" s="16">
        <v>20</v>
      </c>
      <c r="B21" s="16">
        <v>3</v>
      </c>
      <c r="C21" s="16">
        <v>4</v>
      </c>
      <c r="D21" s="17" t="s">
        <v>84</v>
      </c>
      <c r="E21" s="18">
        <v>100</v>
      </c>
      <c r="F21" s="19">
        <v>13</v>
      </c>
      <c r="G21" s="20">
        <f t="shared" si="1"/>
        <v>13</v>
      </c>
      <c r="H21" s="5" t="e">
        <f>IF(ISBLANK(#REF!),"",NOT(EXACT(#REF!,Condiciones!$B$4)))</f>
        <v>#REF!</v>
      </c>
      <c r="I21" s="5" t="e">
        <f>IF(ISBLANK(#REF!),"",NOT(EXACT(#REF!,Condiciones!$B$3)))</f>
        <v>#REF!</v>
      </c>
      <c r="J21" s="16" t="s">
        <v>45</v>
      </c>
      <c r="K21" s="29"/>
      <c r="L21" s="21">
        <f>(Indicadores[[#This Row],[Valor]]*Indicadores[[#This Row],[Ponderación Doctorado]])/1000</f>
        <v>1.3</v>
      </c>
      <c r="M21" s="19" t="s">
        <v>98</v>
      </c>
    </row>
    <row r="22" spans="1:13" ht="43.2" x14ac:dyDescent="0.3">
      <c r="A22" s="16">
        <v>21</v>
      </c>
      <c r="B22" s="16">
        <v>3</v>
      </c>
      <c r="C22" s="16">
        <v>5</v>
      </c>
      <c r="D22" s="17" t="s">
        <v>87</v>
      </c>
      <c r="E22" s="18">
        <v>100</v>
      </c>
      <c r="F22" s="19">
        <v>13</v>
      </c>
      <c r="G22" s="20">
        <f>F22</f>
        <v>13</v>
      </c>
      <c r="H22" s="5" t="e">
        <f>IF(ISBLANK(#REF!),"",NOT(EXACT(#REF!,Condiciones!$B$4)))</f>
        <v>#REF!</v>
      </c>
      <c r="I22" s="5" t="e">
        <f>IF(ISBLANK(#REF!),"",NOT(EXACT(#REF!,Condiciones!$B$3)))</f>
        <v>#REF!</v>
      </c>
      <c r="J22" s="16" t="s">
        <v>45</v>
      </c>
      <c r="K22" s="29"/>
      <c r="L22" s="21">
        <f>(Indicadores[[#This Row],[Valor]]*Indicadores[[#This Row],[Ponderación Doctorado]])/1000</f>
        <v>1.3</v>
      </c>
      <c r="M22" s="19" t="s">
        <v>98</v>
      </c>
    </row>
    <row r="23" spans="1:13" ht="28.8" x14ac:dyDescent="0.3">
      <c r="A23" s="16">
        <v>22</v>
      </c>
      <c r="B23" s="16">
        <v>3</v>
      </c>
      <c r="C23" s="16">
        <v>6</v>
      </c>
      <c r="D23" s="17" t="s">
        <v>27</v>
      </c>
      <c r="E23" s="18">
        <v>100</v>
      </c>
      <c r="F23" s="19">
        <v>13</v>
      </c>
      <c r="G23" s="20">
        <f>F23</f>
        <v>13</v>
      </c>
      <c r="H23" s="5" t="e">
        <f>IF(ISBLANK(#REF!),"",NOT(EXACT(#REF!,Condiciones!$B$4)))</f>
        <v>#REF!</v>
      </c>
      <c r="I23" s="5" t="e">
        <f>IF(ISBLANK(#REF!),"",NOT(EXACT(#REF!,Condiciones!$B$3)))</f>
        <v>#REF!</v>
      </c>
      <c r="J23" s="16" t="s">
        <v>45</v>
      </c>
      <c r="K23" s="29"/>
      <c r="L23" s="21">
        <f>(Indicadores[[#This Row],[Valor]]*Indicadores[[#This Row],[Ponderación Doctorado]])/1000</f>
        <v>1.3</v>
      </c>
      <c r="M23" s="19" t="s">
        <v>98</v>
      </c>
    </row>
    <row r="24" spans="1:13" ht="28.8" x14ac:dyDescent="0.3">
      <c r="A24" s="16">
        <v>23</v>
      </c>
      <c r="B24" s="16">
        <v>3</v>
      </c>
      <c r="C24" s="16">
        <v>7</v>
      </c>
      <c r="D24" s="17" t="s">
        <v>28</v>
      </c>
      <c r="E24" s="18">
        <v>100</v>
      </c>
      <c r="F24" s="19">
        <v>13</v>
      </c>
      <c r="G24" s="20">
        <f>F24</f>
        <v>13</v>
      </c>
      <c r="H24" s="5" t="e">
        <f>IF(ISBLANK(#REF!),"",NOT(EXACT(#REF!,Condiciones!$B$4)))</f>
        <v>#REF!</v>
      </c>
      <c r="I24" s="5" t="e">
        <f>IF(ISBLANK(#REF!),"",NOT(EXACT(#REF!,Condiciones!$B$3)))</f>
        <v>#REF!</v>
      </c>
      <c r="J24" s="16" t="s">
        <v>45</v>
      </c>
      <c r="K24" s="29" t="s">
        <v>101</v>
      </c>
      <c r="L24" s="21">
        <f>(Indicadores[[#This Row],[Valor]]*Indicadores[[#This Row],[Ponderación Doctorado]])/1000</f>
        <v>1.3</v>
      </c>
      <c r="M24" s="19" t="s">
        <v>98</v>
      </c>
    </row>
    <row r="25" spans="1:13" ht="28.8" x14ac:dyDescent="0.3">
      <c r="A25" s="16">
        <v>24</v>
      </c>
      <c r="B25" s="16">
        <v>3</v>
      </c>
      <c r="C25" s="16">
        <v>8</v>
      </c>
      <c r="D25" s="17" t="s">
        <v>29</v>
      </c>
      <c r="E25" s="18">
        <v>100</v>
      </c>
      <c r="F25" s="19">
        <v>13</v>
      </c>
      <c r="G25" s="20">
        <f>F25</f>
        <v>13</v>
      </c>
      <c r="H25" s="5" t="e">
        <f>IF(ISBLANK(#REF!),"",NOT(EXACT(#REF!,Condiciones!$B$4)))</f>
        <v>#REF!</v>
      </c>
      <c r="I25" s="5" t="e">
        <f>IF(ISBLANK(#REF!),"",NOT(EXACT(#REF!,Condiciones!$B$3)))</f>
        <v>#REF!</v>
      </c>
      <c r="J25" s="16" t="s">
        <v>45</v>
      </c>
      <c r="K25" s="29" t="s">
        <v>112</v>
      </c>
      <c r="L25" s="21">
        <f>(Indicadores[[#This Row],[Valor]]*Indicadores[[#This Row],[Ponderación Doctorado]])/1000</f>
        <v>1.3</v>
      </c>
      <c r="M25" s="19" t="s">
        <v>98</v>
      </c>
    </row>
    <row r="26" spans="1:13" ht="28.8" x14ac:dyDescent="0.3">
      <c r="A26" s="16">
        <v>25</v>
      </c>
      <c r="B26" s="16">
        <v>4</v>
      </c>
      <c r="C26" s="16">
        <v>1</v>
      </c>
      <c r="D26" s="17" t="s">
        <v>88</v>
      </c>
      <c r="E26" s="18">
        <f>5/5*100</f>
        <v>100</v>
      </c>
      <c r="F26" s="19">
        <v>12</v>
      </c>
      <c r="G26" s="20">
        <f>F26</f>
        <v>12</v>
      </c>
      <c r="H26" s="5" t="e">
        <f>IF(ISBLANK(#REF!),"",NOT(EXACT(#REF!,Condiciones!$B$4)))</f>
        <v>#REF!</v>
      </c>
      <c r="I26" s="5" t="e">
        <f>IF(ISBLANK(#REF!),"",NOT(EXACT(#REF!,Condiciones!$B$3)))</f>
        <v>#REF!</v>
      </c>
      <c r="J26" s="16" t="s">
        <v>45</v>
      </c>
      <c r="K26" s="29"/>
      <c r="L26" s="21">
        <f>(Indicadores[[#This Row],[Valor]]*Indicadores[[#This Row],[Ponderación Doctorado]])/1000</f>
        <v>1.2</v>
      </c>
      <c r="M26" s="19" t="s">
        <v>98</v>
      </c>
    </row>
    <row r="27" spans="1:13" ht="28.8" x14ac:dyDescent="0.3">
      <c r="A27" s="16">
        <v>26</v>
      </c>
      <c r="B27" s="16">
        <v>4</v>
      </c>
      <c r="C27" s="16">
        <v>2</v>
      </c>
      <c r="D27" s="17" t="s">
        <v>41</v>
      </c>
      <c r="E27" s="18">
        <v>100</v>
      </c>
      <c r="F27" s="19">
        <v>12</v>
      </c>
      <c r="G27" s="20">
        <f t="shared" ref="G27:G32" si="2">F27</f>
        <v>12</v>
      </c>
      <c r="H27" s="5" t="e">
        <f>IF(ISBLANK(#REF!),"",NOT(EXACT(#REF!,Condiciones!$B$4)))</f>
        <v>#REF!</v>
      </c>
      <c r="I27" s="5" t="e">
        <f>IF(ISBLANK(#REF!),"",NOT(EXACT(#REF!,Condiciones!$B$3)))</f>
        <v>#REF!</v>
      </c>
      <c r="J27" s="16" t="s">
        <v>45</v>
      </c>
      <c r="K27" s="29"/>
      <c r="L27" s="21">
        <f>(Indicadores[[#This Row],[Valor]]*Indicadores[[#This Row],[Ponderación Doctorado]])/1000</f>
        <v>1.2</v>
      </c>
      <c r="M27" s="19" t="s">
        <v>98</v>
      </c>
    </row>
    <row r="28" spans="1:13" ht="43.2" x14ac:dyDescent="0.3">
      <c r="A28" s="16">
        <v>27</v>
      </c>
      <c r="B28" s="16">
        <v>4</v>
      </c>
      <c r="C28" s="16">
        <v>3</v>
      </c>
      <c r="D28" s="17" t="s">
        <v>51</v>
      </c>
      <c r="E28" s="18">
        <v>100</v>
      </c>
      <c r="F28" s="19">
        <v>12</v>
      </c>
      <c r="G28" s="20">
        <f t="shared" si="2"/>
        <v>12</v>
      </c>
      <c r="H28" s="5" t="e">
        <f>IF(ISBLANK(#REF!),"",NOT(EXACT(#REF!,Condiciones!$B$4)))</f>
        <v>#REF!</v>
      </c>
      <c r="I28" s="5" t="e">
        <f>IF(ISBLANK(#REF!),"",NOT(EXACT(#REF!,Condiciones!$B$3)))</f>
        <v>#REF!</v>
      </c>
      <c r="J28" s="16" t="s">
        <v>45</v>
      </c>
      <c r="K28" s="29" t="s">
        <v>102</v>
      </c>
      <c r="L28" s="21">
        <f>(Indicadores[[#This Row],[Valor]]*Indicadores[[#This Row],[Ponderación Doctorado]])/1000</f>
        <v>1.2</v>
      </c>
      <c r="M28" s="19" t="s">
        <v>98</v>
      </c>
    </row>
    <row r="29" spans="1:13" ht="28.8" x14ac:dyDescent="0.3">
      <c r="A29" s="26">
        <v>28</v>
      </c>
      <c r="B29" s="26">
        <v>4</v>
      </c>
      <c r="C29" s="26">
        <v>4</v>
      </c>
      <c r="D29" s="24" t="s">
        <v>85</v>
      </c>
      <c r="E29" s="25">
        <v>0</v>
      </c>
      <c r="F29" s="19">
        <v>10</v>
      </c>
      <c r="G29" s="23">
        <f t="shared" si="2"/>
        <v>10</v>
      </c>
      <c r="H29" s="5" t="e">
        <f>IF(ISBLANK(#REF!),"",NOT(EXACT(#REF!,Condiciones!$B$4)))</f>
        <v>#REF!</v>
      </c>
      <c r="I29" s="5" t="e">
        <f>IF(ISBLANK(#REF!),"",NOT(EXACT(#REF!,Condiciones!$B$3)))</f>
        <v>#REF!</v>
      </c>
      <c r="J29" s="26" t="s">
        <v>45</v>
      </c>
      <c r="K29" s="30"/>
      <c r="L29" s="28">
        <f>(Indicadores[[#This Row],[Valor]]*Indicadores[[#This Row],[Ponderación Doctorado]])/1000</f>
        <v>0</v>
      </c>
      <c r="M29" s="27" t="s">
        <v>96</v>
      </c>
    </row>
    <row r="30" spans="1:13" ht="28.8" x14ac:dyDescent="0.3">
      <c r="A30" s="16">
        <v>29</v>
      </c>
      <c r="B30" s="16">
        <v>4</v>
      </c>
      <c r="C30" s="16">
        <v>5</v>
      </c>
      <c r="D30" s="17" t="s">
        <v>42</v>
      </c>
      <c r="E30" s="18">
        <f>5/5*100</f>
        <v>100</v>
      </c>
      <c r="F30" s="19">
        <v>10</v>
      </c>
      <c r="G30" s="20">
        <f t="shared" si="2"/>
        <v>10</v>
      </c>
      <c r="H30" s="5" t="e">
        <f>IF(ISBLANK(#REF!),"",NOT(EXACT(#REF!,Condiciones!$B$4)))</f>
        <v>#REF!</v>
      </c>
      <c r="I30" s="5" t="e">
        <f>IF(ISBLANK(#REF!),"",NOT(EXACT(#REF!,Condiciones!$B$3)))</f>
        <v>#REF!</v>
      </c>
      <c r="J30" s="16" t="s">
        <v>45</v>
      </c>
      <c r="K30" s="29"/>
      <c r="L30" s="21">
        <f>(Indicadores[[#This Row],[Valor]]*Indicadores[[#This Row],[Ponderación Doctorado]])/1000</f>
        <v>1</v>
      </c>
      <c r="M30" s="19" t="s">
        <v>98</v>
      </c>
    </row>
    <row r="31" spans="1:13" ht="43.2" x14ac:dyDescent="0.3">
      <c r="A31" s="16">
        <v>30</v>
      </c>
      <c r="B31" s="16">
        <v>4</v>
      </c>
      <c r="C31" s="16">
        <v>6</v>
      </c>
      <c r="D31" s="17" t="s">
        <v>90</v>
      </c>
      <c r="E31" s="18">
        <v>50</v>
      </c>
      <c r="F31" s="19">
        <v>12</v>
      </c>
      <c r="G31" s="20">
        <f t="shared" si="2"/>
        <v>12</v>
      </c>
      <c r="H31" s="5" t="e">
        <f>IF(ISBLANK(#REF!),"",NOT(EXACT(#REF!,Condiciones!$B$4)))</f>
        <v>#REF!</v>
      </c>
      <c r="I31" s="5" t="e">
        <f>IF(ISBLANK(#REF!),"",NOT(EXACT(#REF!,Condiciones!$B$3)))</f>
        <v>#REF!</v>
      </c>
      <c r="J31" s="16" t="s">
        <v>45</v>
      </c>
      <c r="K31" s="29" t="s">
        <v>94</v>
      </c>
      <c r="L31" s="21">
        <f>(Indicadores[[#This Row],[Valor]]*Indicadores[[#This Row],[Ponderación Doctorado]])/1000</f>
        <v>0.6</v>
      </c>
      <c r="M31" s="19" t="s">
        <v>98</v>
      </c>
    </row>
    <row r="32" spans="1:13" ht="43.2" x14ac:dyDescent="0.3">
      <c r="A32" s="16">
        <v>31</v>
      </c>
      <c r="B32" s="16">
        <v>4</v>
      </c>
      <c r="C32" s="16">
        <v>7</v>
      </c>
      <c r="D32" s="17" t="s">
        <v>91</v>
      </c>
      <c r="E32" s="18">
        <v>50</v>
      </c>
      <c r="F32" s="19">
        <v>22</v>
      </c>
      <c r="G32" s="20">
        <f t="shared" si="2"/>
        <v>22</v>
      </c>
      <c r="H32" s="5" t="e">
        <f>IF(ISBLANK(#REF!),"",NOT(EXACT(#REF!,Condiciones!$B$4)))</f>
        <v>#REF!</v>
      </c>
      <c r="I32" s="5" t="e">
        <f>IF(ISBLANK(#REF!),"",NOT(EXACT(#REF!,Condiciones!$B$3)))</f>
        <v>#REF!</v>
      </c>
      <c r="J32" s="16" t="s">
        <v>45</v>
      </c>
      <c r="K32" s="29" t="s">
        <v>103</v>
      </c>
      <c r="L32" s="21">
        <f>(Indicadores[[#This Row],[Valor]]*Indicadores[[#This Row],[Ponderación Doctorado]])/1000</f>
        <v>1.1000000000000001</v>
      </c>
      <c r="M32" s="19" t="s">
        <v>98</v>
      </c>
    </row>
    <row r="33" spans="1:13" ht="28.8" x14ac:dyDescent="0.3">
      <c r="A33" s="26">
        <v>32</v>
      </c>
      <c r="B33" s="26">
        <v>4</v>
      </c>
      <c r="C33" s="26">
        <v>8</v>
      </c>
      <c r="D33" s="24" t="s">
        <v>77</v>
      </c>
      <c r="E33" s="25">
        <f>100*2/11</f>
        <v>18.181818181818183</v>
      </c>
      <c r="F33" s="19">
        <v>10</v>
      </c>
      <c r="G33" s="23">
        <v>10</v>
      </c>
      <c r="H33" s="5" t="e">
        <f>IF(ISBLANK(#REF!),"",NOT(EXACT(#REF!,Condiciones!$B$4)))</f>
        <v>#REF!</v>
      </c>
      <c r="I33" s="9" t="e">
        <f>IF(ISBLANK(#REF!),"",NOT(EXACT(#REF!,Condiciones!$B$3)))</f>
        <v>#REF!</v>
      </c>
      <c r="J33" s="26" t="s">
        <v>45</v>
      </c>
      <c r="K33" s="30" t="s">
        <v>113</v>
      </c>
      <c r="L33" s="28">
        <f>(Indicadores[[#This Row],[Valor]]*Indicadores[[#This Row],[Ponderación Doctorado]])/1000</f>
        <v>0.18181818181818185</v>
      </c>
      <c r="M33" s="27" t="s">
        <v>96</v>
      </c>
    </row>
    <row r="34" spans="1:13" ht="28.8" x14ac:dyDescent="0.3">
      <c r="A34" s="16">
        <v>33</v>
      </c>
      <c r="B34" s="16">
        <v>5</v>
      </c>
      <c r="C34" s="16">
        <v>1</v>
      </c>
      <c r="D34" s="17" t="s">
        <v>52</v>
      </c>
      <c r="E34" s="18">
        <v>100</v>
      </c>
      <c r="F34" s="19">
        <v>33</v>
      </c>
      <c r="G34" s="20">
        <v>33</v>
      </c>
      <c r="H34" s="5" t="e">
        <f>IF(ISBLANK(#REF!),"",NOT(EXACT(#REF!,Condiciones!$B$4)))</f>
        <v>#REF!</v>
      </c>
      <c r="I34" s="5" t="e">
        <f>IF(ISBLANK(#REF!),"",NOT(EXACT(#REF!,Condiciones!$B$3)))</f>
        <v>#REF!</v>
      </c>
      <c r="J34" s="16" t="s">
        <v>45</v>
      </c>
      <c r="K34" s="29"/>
      <c r="L34" s="21">
        <f>(Indicadores[[#This Row],[Valor]]*Indicadores[[#This Row],[Ponderación Doctorado]])/1000</f>
        <v>3.3</v>
      </c>
      <c r="M34" s="19" t="s">
        <v>98</v>
      </c>
    </row>
    <row r="35" spans="1:13" ht="28.8" x14ac:dyDescent="0.3">
      <c r="A35" s="16">
        <v>34</v>
      </c>
      <c r="B35" s="16">
        <v>5</v>
      </c>
      <c r="C35" s="16">
        <v>2</v>
      </c>
      <c r="D35" s="17" t="s">
        <v>53</v>
      </c>
      <c r="E35" s="18">
        <v>100</v>
      </c>
      <c r="F35" s="19">
        <v>34</v>
      </c>
      <c r="G35" s="20">
        <v>34</v>
      </c>
      <c r="H35" s="5" t="e">
        <f>IF(ISBLANK(#REF!),"",NOT(EXACT(#REF!,Condiciones!$B$4)))</f>
        <v>#REF!</v>
      </c>
      <c r="I35" s="5" t="e">
        <f>IF(ISBLANK(#REF!),"",NOT(EXACT(#REF!,Condiciones!$B$3)))</f>
        <v>#REF!</v>
      </c>
      <c r="J35" s="16" t="s">
        <v>45</v>
      </c>
      <c r="K35" s="29"/>
      <c r="L35" s="21">
        <f>(Indicadores[[#This Row],[Valor]]*Indicadores[[#This Row],[Ponderación Doctorado]])/1000</f>
        <v>3.4</v>
      </c>
      <c r="M35" s="19" t="s">
        <v>98</v>
      </c>
    </row>
    <row r="36" spans="1:13" ht="28.8" x14ac:dyDescent="0.3">
      <c r="A36" s="16">
        <v>35</v>
      </c>
      <c r="B36" s="16">
        <v>5</v>
      </c>
      <c r="C36" s="16">
        <v>3</v>
      </c>
      <c r="D36" s="17" t="s">
        <v>54</v>
      </c>
      <c r="E36" s="18">
        <v>100</v>
      </c>
      <c r="F36" s="19">
        <v>33</v>
      </c>
      <c r="G36" s="20">
        <v>33</v>
      </c>
      <c r="H36" s="5" t="e">
        <f>IF(ISBLANK(#REF!),"",NOT(EXACT(#REF!,Condiciones!$B$4)))</f>
        <v>#REF!</v>
      </c>
      <c r="I36" s="5" t="e">
        <f>IF(ISBLANK(#REF!),"",NOT(EXACT(#REF!,Condiciones!$B$3)))</f>
        <v>#REF!</v>
      </c>
      <c r="J36" s="16" t="s">
        <v>45</v>
      </c>
      <c r="K36" s="29"/>
      <c r="L36" s="21">
        <f>(Indicadores[[#This Row],[Valor]]*Indicadores[[#This Row],[Ponderación Doctorado]])/1000</f>
        <v>3.3</v>
      </c>
      <c r="M36" s="19" t="s">
        <v>98</v>
      </c>
    </row>
    <row r="37" spans="1:13" ht="43.2" x14ac:dyDescent="0.3">
      <c r="A37" s="26">
        <v>36</v>
      </c>
      <c r="B37" s="26">
        <v>6</v>
      </c>
      <c r="C37" s="26">
        <v>1</v>
      </c>
      <c r="D37" s="24" t="s">
        <v>118</v>
      </c>
      <c r="E37" s="25">
        <v>0</v>
      </c>
      <c r="F37" s="19">
        <v>20</v>
      </c>
      <c r="G37" s="23">
        <v>34</v>
      </c>
      <c r="H37" s="5" t="e">
        <f>IF(ISBLANK(#REF!),"",NOT(EXACT(#REF!,Condiciones!$B$4)))</f>
        <v>#REF!</v>
      </c>
      <c r="I37" s="5" t="e">
        <f>IF(ISBLANK(#REF!),"",NOT(EXACT(#REF!,Condiciones!$B$3)))</f>
        <v>#REF!</v>
      </c>
      <c r="J37" s="26" t="s">
        <v>45</v>
      </c>
      <c r="K37" s="30" t="s">
        <v>114</v>
      </c>
      <c r="L37" s="28">
        <f>(Indicadores[[#This Row],[Valor]]*Indicadores[[#This Row],[Ponderación Doctorado]])/1000</f>
        <v>0</v>
      </c>
      <c r="M37" s="27" t="s">
        <v>96</v>
      </c>
    </row>
    <row r="38" spans="1:13" ht="43.2" x14ac:dyDescent="0.3">
      <c r="A38" s="16">
        <v>37</v>
      </c>
      <c r="B38" s="16">
        <v>6</v>
      </c>
      <c r="C38" s="16">
        <v>2</v>
      </c>
      <c r="D38" s="17" t="s">
        <v>86</v>
      </c>
      <c r="E38" s="18">
        <v>100</v>
      </c>
      <c r="F38" s="19">
        <v>20</v>
      </c>
      <c r="G38" s="20">
        <v>33</v>
      </c>
      <c r="H38" s="5" t="e">
        <f>IF(ISBLANK(#REF!),"",NOT(EXACT(#REF!,Condiciones!$B$4)))</f>
        <v>#REF!</v>
      </c>
      <c r="I38" s="5" t="e">
        <f>IF(ISBLANK(#REF!),"",NOT(EXACT(#REF!,Condiciones!$B$3)))</f>
        <v>#REF!</v>
      </c>
      <c r="J38" s="16" t="s">
        <v>45</v>
      </c>
      <c r="K38" s="29"/>
      <c r="L38" s="21">
        <f>(Indicadores[[#This Row],[Valor]]*Indicadores[[#This Row],[Ponderación Doctorado]])/1000</f>
        <v>3.3</v>
      </c>
      <c r="M38" s="19" t="s">
        <v>98</v>
      </c>
    </row>
    <row r="39" spans="1:13" ht="28.8" x14ac:dyDescent="0.3">
      <c r="A39" s="16">
        <v>38</v>
      </c>
      <c r="B39" s="16">
        <v>6</v>
      </c>
      <c r="C39" s="16">
        <v>3</v>
      </c>
      <c r="D39" s="17" t="s">
        <v>72</v>
      </c>
      <c r="E39" s="18">
        <v>100</v>
      </c>
      <c r="F39" s="19">
        <v>25</v>
      </c>
      <c r="G39" s="20">
        <v>33</v>
      </c>
      <c r="H39" s="5" t="e">
        <f>IF(ISBLANK(#REF!),"",NOT(EXACT(#REF!,Condiciones!$B$4)))</f>
        <v>#REF!</v>
      </c>
      <c r="I39" s="5" t="e">
        <f>IF(ISBLANK(#REF!),"",NOT(EXACT(#REF!,Condiciones!$B$3)))</f>
        <v>#REF!</v>
      </c>
      <c r="J39" s="16" t="s">
        <v>45</v>
      </c>
      <c r="K39" s="29" t="s">
        <v>104</v>
      </c>
      <c r="L39" s="21">
        <f>(Indicadores[[#This Row],[Valor]]*Indicadores[[#This Row],[Ponderación Doctorado]])/1000</f>
        <v>3.3</v>
      </c>
      <c r="M39" s="19" t="s">
        <v>98</v>
      </c>
    </row>
    <row r="40" spans="1:13" ht="28.8" x14ac:dyDescent="0.3">
      <c r="A40" s="16">
        <v>39</v>
      </c>
      <c r="B40" s="16">
        <v>7</v>
      </c>
      <c r="C40" s="16">
        <v>1</v>
      </c>
      <c r="D40" s="17" t="s">
        <v>55</v>
      </c>
      <c r="E40" s="18">
        <v>100</v>
      </c>
      <c r="F40" s="19">
        <v>60</v>
      </c>
      <c r="G40" s="20">
        <v>60</v>
      </c>
      <c r="H40" s="5" t="e">
        <f>IF(ISBLANK(#REF!),"",NOT(EXACT(#REF!,Condiciones!$B$4)))</f>
        <v>#REF!</v>
      </c>
      <c r="I40" s="5" t="e">
        <f>IF(ISBLANK(#REF!),"",NOT(EXACT(#REF!,Condiciones!$B$3)))</f>
        <v>#REF!</v>
      </c>
      <c r="J40" s="16" t="s">
        <v>45</v>
      </c>
      <c r="K40" s="29"/>
      <c r="L40" s="21">
        <f>(Indicadores[[#This Row],[Valor]]*Indicadores[[#This Row],[Ponderación Doctorado]])/1000</f>
        <v>6</v>
      </c>
      <c r="M40" s="19" t="s">
        <v>98</v>
      </c>
    </row>
    <row r="41" spans="1:13" ht="28.8" x14ac:dyDescent="0.3">
      <c r="A41" s="16">
        <v>40</v>
      </c>
      <c r="B41" s="16">
        <v>7</v>
      </c>
      <c r="C41" s="16">
        <v>2</v>
      </c>
      <c r="D41" s="17" t="s">
        <v>73</v>
      </c>
      <c r="E41" s="18">
        <f>3/8*100</f>
        <v>37.5</v>
      </c>
      <c r="F41" s="19">
        <v>40</v>
      </c>
      <c r="G41" s="20">
        <v>40</v>
      </c>
      <c r="H41" s="5" t="e">
        <f>IF(ISBLANK(#REF!),"",NOT(EXACT(#REF!,Condiciones!$B$4)))</f>
        <v>#REF!</v>
      </c>
      <c r="I41" s="5" t="e">
        <f>IF(ISBLANK(#REF!),"",NOT(EXACT(#REF!,Condiciones!$B$3)))</f>
        <v>#REF!</v>
      </c>
      <c r="J41" s="16" t="s">
        <v>45</v>
      </c>
      <c r="K41" s="29"/>
      <c r="L41" s="21">
        <f>(Indicadores[[#This Row],[Valor]]*Indicadores[[#This Row],[Ponderación Doctorado]])/1000</f>
        <v>1.5</v>
      </c>
      <c r="M41" s="19" t="s">
        <v>98</v>
      </c>
    </row>
    <row r="42" spans="1:13" ht="43.2" x14ac:dyDescent="0.3">
      <c r="A42" s="16">
        <v>41</v>
      </c>
      <c r="B42" s="16">
        <v>8</v>
      </c>
      <c r="C42" s="16">
        <v>1</v>
      </c>
      <c r="D42" s="17" t="s">
        <v>56</v>
      </c>
      <c r="E42" s="18">
        <v>100</v>
      </c>
      <c r="F42" s="19">
        <v>100</v>
      </c>
      <c r="G42" s="20">
        <v>100</v>
      </c>
      <c r="H42" s="5" t="e">
        <f>IF(ISBLANK(#REF!),"",NOT(EXACT(#REF!,Condiciones!$B$4)))</f>
        <v>#REF!</v>
      </c>
      <c r="I42" s="5" t="e">
        <f>IF(ISBLANK(#REF!),"",NOT(EXACT(#REF!,Condiciones!$B$3)))</f>
        <v>#REF!</v>
      </c>
      <c r="J42" s="16" t="s">
        <v>45</v>
      </c>
      <c r="K42" s="29"/>
      <c r="L42" s="21">
        <f>(Indicadores[[#This Row],[Valor]]*Indicadores[[#This Row],[Ponderación Doctorado]])/1000</f>
        <v>10</v>
      </c>
      <c r="M42" s="19" t="s">
        <v>98</v>
      </c>
    </row>
    <row r="43" spans="1:13" ht="28.8" x14ac:dyDescent="0.3">
      <c r="A43" s="16">
        <v>42</v>
      </c>
      <c r="B43" s="16">
        <v>9</v>
      </c>
      <c r="C43" s="16">
        <v>1</v>
      </c>
      <c r="D43" s="17" t="s">
        <v>57</v>
      </c>
      <c r="E43" s="18">
        <v>60</v>
      </c>
      <c r="F43" s="19">
        <v>14</v>
      </c>
      <c r="G43" s="20">
        <v>14</v>
      </c>
      <c r="H43" s="5" t="e">
        <f>IF(ISBLANK(#REF!),"",NOT(EXACT(#REF!,Condiciones!$B$4)))</f>
        <v>#REF!</v>
      </c>
      <c r="I43" s="5" t="e">
        <f>IF(ISBLANK(#REF!),"",NOT(EXACT(#REF!,Condiciones!$B$3)))</f>
        <v>#REF!</v>
      </c>
      <c r="J43" s="16" t="s">
        <v>45</v>
      </c>
      <c r="K43" s="29" t="s">
        <v>105</v>
      </c>
      <c r="L43" s="21">
        <f>(Indicadores[[#This Row],[Valor]]*Indicadores[[#This Row],[Ponderación Doctorado]])/1000</f>
        <v>0.84</v>
      </c>
      <c r="M43" s="19" t="s">
        <v>98</v>
      </c>
    </row>
    <row r="44" spans="1:13" ht="28.8" x14ac:dyDescent="0.3">
      <c r="A44" s="16">
        <v>43</v>
      </c>
      <c r="B44" s="16">
        <v>9</v>
      </c>
      <c r="C44" s="16">
        <v>2</v>
      </c>
      <c r="D44" s="17" t="s">
        <v>58</v>
      </c>
      <c r="E44" s="18">
        <f>100*8/11</f>
        <v>72.727272727272734</v>
      </c>
      <c r="F44" s="19">
        <v>14</v>
      </c>
      <c r="G44" s="20">
        <v>14</v>
      </c>
      <c r="H44" s="5" t="e">
        <f>IF(ISBLANK(#REF!),"",NOT(EXACT(#REF!,Condiciones!$B$4)))</f>
        <v>#REF!</v>
      </c>
      <c r="I44" s="5" t="e">
        <f>IF(ISBLANK(#REF!),"",NOT(EXACT(#REF!,Condiciones!$B$3)))</f>
        <v>#REF!</v>
      </c>
      <c r="J44" s="16" t="s">
        <v>45</v>
      </c>
      <c r="K44" s="29" t="s">
        <v>115</v>
      </c>
      <c r="L44" s="21">
        <f>(Indicadores[[#This Row],[Valor]]*Indicadores[[#This Row],[Ponderación Doctorado]])/1000</f>
        <v>1.0181818181818183</v>
      </c>
      <c r="M44" s="19" t="s">
        <v>98</v>
      </c>
    </row>
    <row r="45" spans="1:13" ht="43.2" x14ac:dyDescent="0.3">
      <c r="A45" s="16">
        <v>44</v>
      </c>
      <c r="B45" s="16">
        <v>9</v>
      </c>
      <c r="C45" s="16">
        <v>3</v>
      </c>
      <c r="D45" s="17" t="s">
        <v>59</v>
      </c>
      <c r="E45" s="18">
        <v>0</v>
      </c>
      <c r="F45" s="19">
        <v>10</v>
      </c>
      <c r="G45" s="20">
        <v>10</v>
      </c>
      <c r="H45" s="5" t="e">
        <f>IF(ISBLANK(#REF!),"",NOT(EXACT(#REF!,Condiciones!$B$4)))</f>
        <v>#REF!</v>
      </c>
      <c r="I45" s="5" t="e">
        <f>IF(ISBLANK(#REF!),"",NOT(EXACT(#REF!,Condiciones!$B$3)))</f>
        <v>#REF!</v>
      </c>
      <c r="J45" s="16" t="s">
        <v>45</v>
      </c>
      <c r="K45" s="29"/>
      <c r="L45" s="21">
        <f>(Indicadores[[#This Row],[Valor]]*Indicadores[[#This Row],[Ponderación Doctorado]])/1000</f>
        <v>0</v>
      </c>
      <c r="M45" s="27" t="s">
        <v>96</v>
      </c>
    </row>
    <row r="46" spans="1:13" ht="43.2" x14ac:dyDescent="0.3">
      <c r="A46" s="16">
        <v>45</v>
      </c>
      <c r="B46" s="16">
        <v>9</v>
      </c>
      <c r="C46" s="16">
        <v>4</v>
      </c>
      <c r="D46" s="17" t="s">
        <v>92</v>
      </c>
      <c r="E46" s="18">
        <v>100</v>
      </c>
      <c r="F46" s="19">
        <v>18</v>
      </c>
      <c r="G46" s="20">
        <v>26</v>
      </c>
      <c r="H46" s="5" t="e">
        <f>IF(ISBLANK(#REF!),"",NOT(EXACT(#REF!,Condiciones!$B$4)))</f>
        <v>#REF!</v>
      </c>
      <c r="I46" s="5" t="e">
        <f>IF(ISBLANK(#REF!),"",NOT(EXACT(#REF!,Condiciones!$B$3)))</f>
        <v>#REF!</v>
      </c>
      <c r="J46" s="16" t="s">
        <v>45</v>
      </c>
      <c r="K46" s="29"/>
      <c r="L46" s="21">
        <f>(Indicadores[[#This Row],[Valor]]*Indicadores[[#This Row],[Ponderación Doctorado]])/1000</f>
        <v>2.6</v>
      </c>
      <c r="M46" s="19" t="s">
        <v>117</v>
      </c>
    </row>
    <row r="47" spans="1:13" ht="34.5" customHeight="1" x14ac:dyDescent="0.3">
      <c r="A47" s="16">
        <v>46</v>
      </c>
      <c r="B47" s="16">
        <v>9</v>
      </c>
      <c r="C47" s="16">
        <v>5</v>
      </c>
      <c r="D47" s="17" t="s">
        <v>60</v>
      </c>
      <c r="E47" s="18">
        <v>0</v>
      </c>
      <c r="F47" s="19">
        <v>12</v>
      </c>
      <c r="G47" s="20">
        <v>14</v>
      </c>
      <c r="H47" s="5" t="e">
        <f>IF(ISBLANK(#REF!),"",NOT(EXACT(#REF!,Condiciones!$B$4)))</f>
        <v>#REF!</v>
      </c>
      <c r="I47" s="5" t="e">
        <f>IF(ISBLANK(#REF!),"",NOT(EXACT(#REF!,Condiciones!$B$3)))</f>
        <v>#REF!</v>
      </c>
      <c r="J47" s="16" t="s">
        <v>45</v>
      </c>
      <c r="K47" s="29" t="s">
        <v>106</v>
      </c>
      <c r="L47" s="21">
        <f>(Indicadores[[#This Row],[Valor]]*Indicadores[[#This Row],[Ponderación Doctorado]])/1000</f>
        <v>0</v>
      </c>
      <c r="M47" s="27" t="s">
        <v>96</v>
      </c>
    </row>
    <row r="48" spans="1:13" s="10" customFormat="1" ht="28.8" hidden="1" x14ac:dyDescent="0.3">
      <c r="A48" s="16">
        <v>47</v>
      </c>
      <c r="B48" s="16">
        <v>9</v>
      </c>
      <c r="C48" s="16">
        <v>6</v>
      </c>
      <c r="D48" s="3" t="s">
        <v>61</v>
      </c>
      <c r="E48" s="5"/>
      <c r="F48" s="5">
        <v>14</v>
      </c>
      <c r="G48" s="5">
        <v>0</v>
      </c>
      <c r="H48" s="5" t="e">
        <f>IF(ISBLANK(#REF!),"",NOT(EXACT(#REF!,Condiciones!$B$4)))</f>
        <v>#REF!</v>
      </c>
      <c r="I48" s="5" t="e">
        <f>IF(ISBLANK(#REF!),"",NOT(EXACT(#REF!,Condiciones!$B$3)))</f>
        <v>#REF!</v>
      </c>
      <c r="J48" s="3" t="s">
        <v>43</v>
      </c>
      <c r="K48" s="5"/>
      <c r="L48" s="13"/>
    </row>
    <row r="49" spans="1:13" ht="34.5" customHeight="1" x14ac:dyDescent="0.3">
      <c r="A49" s="16">
        <v>48</v>
      </c>
      <c r="B49" s="16">
        <v>9</v>
      </c>
      <c r="C49" s="16">
        <v>7</v>
      </c>
      <c r="D49" s="17" t="s">
        <v>74</v>
      </c>
      <c r="E49" s="18">
        <f>100*5/5</f>
        <v>100</v>
      </c>
      <c r="F49" s="19">
        <v>18</v>
      </c>
      <c r="G49" s="20">
        <v>22</v>
      </c>
      <c r="H49" s="5" t="e">
        <f>IF(ISBLANK(#REF!),"",NOT(EXACT(#REF!,Condiciones!$B$4)))</f>
        <v>#REF!</v>
      </c>
      <c r="I49" s="5" t="e">
        <f>IF(ISBLANK(#REF!),"",NOT(EXACT(#REF!,Condiciones!$B$3)))</f>
        <v>#REF!</v>
      </c>
      <c r="J49" s="16" t="s">
        <v>45</v>
      </c>
      <c r="K49" s="29"/>
      <c r="L49" s="21">
        <f>(Indicadores[[#This Row],[Valor]]*Indicadores[[#This Row],[Ponderación Doctorado]])/1000</f>
        <v>2.2000000000000002</v>
      </c>
      <c r="M49" s="19" t="s">
        <v>98</v>
      </c>
    </row>
    <row r="50" spans="1:13" ht="28.8" x14ac:dyDescent="0.3">
      <c r="A50" s="16">
        <v>49</v>
      </c>
      <c r="B50" s="16">
        <v>10</v>
      </c>
      <c r="C50" s="16">
        <v>1</v>
      </c>
      <c r="D50" s="17" t="s">
        <v>62</v>
      </c>
      <c r="E50" s="18">
        <v>100</v>
      </c>
      <c r="F50" s="19">
        <v>25</v>
      </c>
      <c r="G50" s="20">
        <v>25</v>
      </c>
      <c r="H50" s="5" t="e">
        <f>IF(ISBLANK(#REF!),"",NOT(EXACT(#REF!,Condiciones!$B$4)))</f>
        <v>#REF!</v>
      </c>
      <c r="I50" s="5" t="e">
        <f>IF(ISBLANK(#REF!),"",NOT(EXACT(#REF!,Condiciones!$B$3)))</f>
        <v>#REF!</v>
      </c>
      <c r="J50" s="16" t="s">
        <v>45</v>
      </c>
      <c r="K50" s="29" t="s">
        <v>111</v>
      </c>
      <c r="L50" s="21">
        <f>(Indicadores[[#This Row],[Valor]]*Indicadores[[#This Row],[Ponderación Doctorado]])/1000</f>
        <v>2.5</v>
      </c>
      <c r="M50" s="19" t="s">
        <v>98</v>
      </c>
    </row>
    <row r="51" spans="1:13" ht="28.8" x14ac:dyDescent="0.3">
      <c r="A51" s="16">
        <v>50</v>
      </c>
      <c r="B51" s="16">
        <v>10</v>
      </c>
      <c r="C51" s="16">
        <v>2</v>
      </c>
      <c r="D51" s="17" t="s">
        <v>63</v>
      </c>
      <c r="E51" s="18">
        <v>100</v>
      </c>
      <c r="F51" s="19">
        <v>25</v>
      </c>
      <c r="G51" s="20">
        <v>25</v>
      </c>
      <c r="H51" s="5" t="e">
        <f>IF(ISBLANK(#REF!),"",NOT(EXACT(#REF!,Condiciones!$B$4)))</f>
        <v>#REF!</v>
      </c>
      <c r="I51" s="5" t="e">
        <f>IF(ISBLANK(#REF!),"",NOT(EXACT(#REF!,Condiciones!$B$3)))</f>
        <v>#REF!</v>
      </c>
      <c r="J51" s="16" t="s">
        <v>45</v>
      </c>
      <c r="K51" s="29"/>
      <c r="L51" s="21">
        <f>(Indicadores[[#This Row],[Valor]]*Indicadores[[#This Row],[Ponderación Doctorado]])/1000</f>
        <v>2.5</v>
      </c>
      <c r="M51" s="19" t="s">
        <v>98</v>
      </c>
    </row>
    <row r="52" spans="1:13" ht="28.8" x14ac:dyDescent="0.3">
      <c r="A52" s="16">
        <v>51</v>
      </c>
      <c r="B52" s="16">
        <v>10</v>
      </c>
      <c r="C52" s="16">
        <v>3</v>
      </c>
      <c r="D52" s="17" t="s">
        <v>64</v>
      </c>
      <c r="E52" s="18">
        <v>100</v>
      </c>
      <c r="F52" s="19">
        <v>30</v>
      </c>
      <c r="G52" s="20">
        <v>30</v>
      </c>
      <c r="H52" s="5" t="e">
        <f>IF(ISBLANK(#REF!),"",NOT(EXACT(#REF!,Condiciones!$B$4)))</f>
        <v>#REF!</v>
      </c>
      <c r="I52" s="5" t="e">
        <f>IF(ISBLANK(#REF!),"",NOT(EXACT(#REF!,Condiciones!$B$3)))</f>
        <v>#REF!</v>
      </c>
      <c r="J52" s="16" t="s">
        <v>45</v>
      </c>
      <c r="K52" s="29" t="s">
        <v>101</v>
      </c>
      <c r="L52" s="21">
        <f>(Indicadores[[#This Row],[Valor]]*Indicadores[[#This Row],[Ponderación Doctorado]])/1000</f>
        <v>3</v>
      </c>
      <c r="M52" s="19" t="s">
        <v>98</v>
      </c>
    </row>
    <row r="53" spans="1:13" ht="43.2" x14ac:dyDescent="0.3">
      <c r="A53" s="26">
        <v>52</v>
      </c>
      <c r="B53" s="26">
        <v>10</v>
      </c>
      <c r="C53" s="26">
        <v>4</v>
      </c>
      <c r="D53" s="24" t="s">
        <v>65</v>
      </c>
      <c r="E53" s="25">
        <v>0</v>
      </c>
      <c r="F53" s="19">
        <v>20</v>
      </c>
      <c r="G53" s="23">
        <v>20</v>
      </c>
      <c r="H53" s="5" t="e">
        <f>IF(ISBLANK(#REF!),"",NOT(EXACT(#REF!,Condiciones!$B$4)))</f>
        <v>#REF!</v>
      </c>
      <c r="I53" s="5" t="e">
        <f>IF(ISBLANK(#REF!),"",NOT(EXACT(#REF!,Condiciones!$B$3)))</f>
        <v>#REF!</v>
      </c>
      <c r="J53" s="26" t="s">
        <v>45</v>
      </c>
      <c r="K53" s="30" t="s">
        <v>107</v>
      </c>
      <c r="L53" s="28">
        <f>(Indicadores[[#This Row],[Valor]]*Indicadores[[#This Row],[Ponderación Doctorado]])/1000</f>
        <v>0</v>
      </c>
      <c r="M53" s="27" t="s">
        <v>96</v>
      </c>
    </row>
    <row r="54" spans="1:13" x14ac:dyDescent="0.3">
      <c r="E54" s="15"/>
      <c r="F54" s="5">
        <f>SUM(F2:F16)</f>
        <v>100</v>
      </c>
      <c r="G54" s="5">
        <f>SUM(G2:G53)</f>
        <v>1000</v>
      </c>
      <c r="K54" s="5"/>
      <c r="L54" s="22">
        <f>SUBTOTAL(109,Indicadores[Valor ponderado])</f>
        <v>72.298922259169402</v>
      </c>
      <c r="M54" s="5"/>
    </row>
    <row r="55" spans="1:13" x14ac:dyDescent="0.3">
      <c r="E55" s="33"/>
      <c r="F55" s="34"/>
      <c r="G55" s="34"/>
      <c r="K55" s="5"/>
    </row>
    <row r="57" spans="1:13" x14ac:dyDescent="0.3">
      <c r="A57" s="2"/>
      <c r="B57" s="2"/>
      <c r="C57" s="2"/>
    </row>
    <row r="58" spans="1:13" x14ac:dyDescent="0.3">
      <c r="A58" s="2"/>
      <c r="B58" s="2"/>
      <c r="C58" s="2"/>
    </row>
  </sheetData>
  <mergeCells count="1">
    <mergeCell ref="E55:G55"/>
  </mergeCells>
  <conditionalFormatting sqref="J2:J5">
    <cfRule type="containsText" dxfId="13" priority="1" operator="containsText" text="y Doctorado">
      <formula>NOT(ISERROR(SEARCH("y Doctorado",J2)))</formula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Condiciones!$B$3:$B$5</xm:f>
          </x14:formula1>
          <xm:sqref>J2:J53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workbookViewId="0">
      <selection activeCell="F15" sqref="F15"/>
    </sheetView>
  </sheetViews>
  <sheetFormatPr baseColWidth="10" defaultRowHeight="14.4" x14ac:dyDescent="0.3"/>
  <sheetData>
    <row r="1" spans="1:2" x14ac:dyDescent="0.3">
      <c r="A1" s="35" t="s">
        <v>70</v>
      </c>
      <c r="B1" s="36"/>
    </row>
    <row r="2" spans="1:2" x14ac:dyDescent="0.3">
      <c r="A2" t="s">
        <v>68</v>
      </c>
      <c r="B2" t="s">
        <v>69</v>
      </c>
    </row>
    <row r="3" spans="1:2" x14ac:dyDescent="0.3">
      <c r="A3">
        <v>1</v>
      </c>
      <c r="B3" t="s">
        <v>43</v>
      </c>
    </row>
    <row r="4" spans="1:2" x14ac:dyDescent="0.3">
      <c r="A4">
        <v>2</v>
      </c>
      <c r="B4" t="s">
        <v>44</v>
      </c>
    </row>
    <row r="5" spans="1:2" x14ac:dyDescent="0.3">
      <c r="A5">
        <v>3</v>
      </c>
      <c r="B5" t="s">
        <v>45</v>
      </c>
    </row>
  </sheetData>
  <mergeCells count="1">
    <mergeCell ref="A1:B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Capítulos</vt:lpstr>
      <vt:lpstr>Indicadores</vt:lpstr>
      <vt:lpstr>Condiciones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Maricela Claudia Bravo Contreras</cp:lastModifiedBy>
  <dcterms:created xsi:type="dcterms:W3CDTF">2021-10-05T15:11:42Z</dcterms:created>
  <dcterms:modified xsi:type="dcterms:W3CDTF">2023-05-05T05:30:47Z</dcterms:modified>
</cp:coreProperties>
</file>